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Year 1" sheetId="1" r:id="rId1"/>
    <sheet name="Year 2" sheetId="2" r:id="rId2"/>
    <sheet name="Year 3" sheetId="3" r:id="rId3"/>
    <sheet name="Cummulative" sheetId="4" r:id="rId4"/>
  </sheets>
  <definedNames/>
  <calcPr fullCalcOnLoad="1"/>
</workbook>
</file>

<file path=xl/sharedStrings.xml><?xml version="1.0" encoding="utf-8"?>
<sst xmlns="http://schemas.openxmlformats.org/spreadsheetml/2006/main" count="233" uniqueCount="68">
  <si>
    <t>ORGANIZATION</t>
  </si>
  <si>
    <t>PRINCIPAL INVESTIGATOR/PROJECT DIRECTOR</t>
  </si>
  <si>
    <t>A. SENIOR PERSONNEL</t>
  </si>
  <si>
    <t>4.</t>
  </si>
  <si>
    <t>5.</t>
  </si>
  <si>
    <t>University of Colorado at Colorado Springs</t>
  </si>
  <si>
    <t>NSF Funded Person-mos.</t>
  </si>
  <si>
    <t>Cal</t>
  </si>
  <si>
    <t>Acad</t>
  </si>
  <si>
    <t>Sumr</t>
  </si>
  <si>
    <t>Funds Requested by proposer</t>
  </si>
  <si>
    <t>Funds granted by NSF</t>
  </si>
  <si>
    <t>B. OTHER PERSONNEL (SHOW NUMBERS IN BRACKETS)</t>
  </si>
  <si>
    <t xml:space="preserve">   TOTAL SALARIES AND WAGES (A + B)</t>
  </si>
  <si>
    <t>C. FRINGE BENEFITS (IF CHARGED AS DIRECT COSTS)</t>
  </si>
  <si>
    <t xml:space="preserve">   TOTAL SALARIES, WAGES, AND FRINGE BENEFITS (A + B + C)</t>
  </si>
  <si>
    <t>D. EQUIPMENT (LIST ITEM AND DOLLAR AMOUNT FOR EACH ITEM &gt; $5,000)</t>
  </si>
  <si>
    <r>
      <t xml:space="preserve">6.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OTHERS (LIST INDIVIDUALLY ON BUDGET JUSTIFICATION PAGE)</t>
    </r>
  </si>
  <si>
    <r>
      <t xml:space="preserve">1.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POST DOCTORAL ASSOCIATES</t>
    </r>
  </si>
  <si>
    <r>
      <t xml:space="preserve">5.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SECRETARIAL - CLERICAL (IF CHARGED DIRECTLY)</t>
    </r>
  </si>
  <si>
    <r>
      <t xml:space="preserve">6.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OTHER</t>
    </r>
  </si>
  <si>
    <t>E. TRAVEL      1. DOMESTIC (INCL. CANADA, MEXICO, AND U.S. POSSESSIONS)</t>
  </si>
  <si>
    <t xml:space="preserve">                        2. FOREIGN</t>
  </si>
  <si>
    <t xml:space="preserve">   TOTAL EQUIPMENT</t>
  </si>
  <si>
    <t>F. PARTICIPANT SUPPORT COSTS</t>
  </si>
  <si>
    <t>G. OTHER DIRECT COSTS</t>
  </si>
  <si>
    <t>1. MATERIALS AND SUPPLIES</t>
  </si>
  <si>
    <t>2. PUBLICATION COSTS/DOCUMENTATION/DISSEMINATION</t>
  </si>
  <si>
    <t>3. CONSULTANT SERVICES</t>
  </si>
  <si>
    <t>4. COMPUTER SERVICES</t>
  </si>
  <si>
    <t>5. SUBAWARDS</t>
  </si>
  <si>
    <t xml:space="preserve">   TOTAL OTHER DIRECT COSTS</t>
  </si>
  <si>
    <t>H. TOTAL DIRECT COSTS (A THROUGH G)</t>
  </si>
  <si>
    <t>I. INDIRECT COSTS (F&amp;) (SPECIFY RATE AND BASE)</t>
  </si>
  <si>
    <t>J. TOTAL DIRECT AND INDIRECT COSTS (H + I)</t>
  </si>
  <si>
    <t>K. RESIDUAL FUNDS (IF FOR FURTHER SUPPORT OF CURRENT PROJECTS)</t>
  </si>
  <si>
    <t>L. AMOUNT OF THIS REQUEST (J) OR (J MINUS K)</t>
  </si>
  <si>
    <t>AGREED LEVEL IF DIFFERENT  $</t>
  </si>
  <si>
    <t>PI/PD NAME</t>
  </si>
  <si>
    <t>ORG REP. NAME</t>
  </si>
  <si>
    <r>
      <t xml:space="preserve">3. SUBSISTENCE                                  </t>
    </r>
    <r>
      <rPr>
        <b/>
        <sz val="8"/>
        <rFont val="Arial"/>
        <family val="2"/>
      </rPr>
      <t>$0</t>
    </r>
  </si>
  <si>
    <r>
      <t xml:space="preserve">1. STIPENDS                                         </t>
    </r>
    <r>
      <rPr>
        <b/>
        <sz val="8"/>
        <rFont val="Arial"/>
        <family val="2"/>
      </rPr>
      <t>$0</t>
    </r>
  </si>
  <si>
    <r>
      <t xml:space="preserve">M. COST SHARING PROPOSED LEVEL $             </t>
    </r>
    <r>
      <rPr>
        <b/>
        <sz val="8"/>
        <rFont val="Arial"/>
        <family val="2"/>
      </rPr>
      <t>0</t>
    </r>
  </si>
  <si>
    <r>
      <t xml:space="preserve">2. TRAVEL                                            </t>
    </r>
    <r>
      <rPr>
        <b/>
        <sz val="8"/>
        <rFont val="Arial"/>
        <family val="2"/>
      </rPr>
      <t>$0</t>
    </r>
  </si>
  <si>
    <t>SUMMARY - PROPOSAL BUDGET</t>
  </si>
  <si>
    <t>YEAR 1</t>
  </si>
  <si>
    <r>
      <t xml:space="preserve">4. OTHER                                              </t>
    </r>
    <r>
      <rPr>
        <b/>
        <sz val="8"/>
        <rFont val="Arial"/>
        <family val="2"/>
      </rPr>
      <t>$0</t>
    </r>
  </si>
  <si>
    <r>
      <t xml:space="preserve">   TOTAL NUMBER OF PARTICIPANTS </t>
    </r>
    <r>
      <rPr>
        <b/>
        <sz val="8"/>
        <rFont val="Arial"/>
        <family val="2"/>
      </rPr>
      <t>( 0 )</t>
    </r>
    <r>
      <rPr>
        <sz val="8"/>
        <rFont val="Arial"/>
        <family val="2"/>
      </rPr>
      <t xml:space="preserve">        TOTAL PARTICIPANT COSTS</t>
    </r>
  </si>
  <si>
    <t>YEAR 2</t>
  </si>
  <si>
    <t>CUM</t>
  </si>
  <si>
    <r>
      <t xml:space="preserve">2.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OTHER PROFESSIONALS (TECHNICIAN, PROGRAMMER, ETC.)</t>
    </r>
  </si>
  <si>
    <r>
      <t>6. OTHER</t>
    </r>
    <r>
      <rPr>
        <b/>
        <sz val="8"/>
        <rFont val="Arial"/>
        <family val="2"/>
      </rPr>
      <t xml:space="preserve"> (TUITION)</t>
    </r>
  </si>
  <si>
    <t>Salaries, Travel, Materials, &amp; Pub Costs (Rate: 37.5%)</t>
  </si>
  <si>
    <r>
      <t xml:space="preserve">7. </t>
    </r>
    <r>
      <rPr>
        <b/>
        <sz val="8"/>
        <rFont val="Arial"/>
        <family val="2"/>
      </rPr>
      <t>(0)</t>
    </r>
    <r>
      <rPr>
        <sz val="8"/>
        <rFont val="Arial"/>
        <family val="2"/>
      </rPr>
      <t xml:space="preserve"> TOTAL SENIOR PERSONNEL</t>
    </r>
  </si>
  <si>
    <t>C. Edward Chow</t>
  </si>
  <si>
    <t>Terry Boult</t>
  </si>
  <si>
    <t>Xiaobo Joe Zhou (2 summer months)</t>
  </si>
  <si>
    <r>
      <t xml:space="preserve">7. 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TOTAL SENIOR PERSONNEL</t>
    </r>
  </si>
  <si>
    <t xml:space="preserve"> </t>
  </si>
  <si>
    <r>
      <t>6. OTHER</t>
    </r>
    <r>
      <rPr>
        <b/>
        <sz val="8"/>
        <rFont val="Arial"/>
        <family val="2"/>
      </rPr>
      <t xml:space="preserve"> (TUITION)=</t>
    </r>
  </si>
  <si>
    <r>
      <t xml:space="preserve">3. </t>
    </r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GRADUATE STUDENTS</t>
    </r>
  </si>
  <si>
    <t>C. Edward Chow (1.5 summer months)</t>
  </si>
  <si>
    <t>Xiaobo Joe Zhou (1.5 summer months)</t>
  </si>
  <si>
    <r>
      <t xml:space="preserve">4. </t>
    </r>
    <r>
      <rPr>
        <b/>
        <sz val="8"/>
        <rFont val="Arial"/>
        <family val="2"/>
      </rPr>
      <t>(2)</t>
    </r>
    <r>
      <rPr>
        <sz val="8"/>
        <rFont val="Arial"/>
        <family val="2"/>
      </rPr>
      <t xml:space="preserve"> UNDERGRADUATE STUDENTS</t>
    </r>
  </si>
  <si>
    <t>Xiaobo  Zhou (1 summer month)</t>
  </si>
  <si>
    <t>Xiaobo  Zhou (4.5 summer months)</t>
  </si>
  <si>
    <t>C. Edward Chow (4.5 summer months)</t>
  </si>
  <si>
    <t>YEAR 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</si>
</sst>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000"/>
    <numFmt numFmtId="169" formatCode="0.000"/>
    <numFmt numFmtId="170" formatCode="0.0"/>
    <numFmt numFmtId="171" formatCode="#,##0.00;[Red]#,##0.00"/>
    <numFmt numFmtId="172" formatCode="#,##0;[Red]#,##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1" fontId="2" fillId="0" borderId="1" xfId="15" applyNumberFormat="1" applyFont="1" applyBorder="1" applyAlignment="1">
      <alignment/>
    </xf>
    <xf numFmtId="41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1" fontId="1" fillId="0" borderId="1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/>
    </xf>
    <xf numFmtId="41" fontId="9" fillId="0" borderId="1" xfId="15" applyNumberFormat="1" applyFont="1" applyBorder="1" applyAlignment="1">
      <alignment/>
    </xf>
    <xf numFmtId="0" fontId="0" fillId="0" borderId="1" xfId="0" applyFont="1" applyBorder="1" applyAlignment="1" quotePrefix="1">
      <alignment horizontal="left"/>
    </xf>
    <xf numFmtId="41" fontId="10" fillId="0" borderId="1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3" fontId="2" fillId="0" borderId="1" xfId="15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">
      <selection activeCell="A11" sqref="A11"/>
    </sheetView>
  </sheetViews>
  <sheetFormatPr defaultColWidth="9.140625" defaultRowHeight="12.75"/>
  <cols>
    <col min="1" max="1" width="57.57421875" style="7" customWidth="1"/>
    <col min="2" max="2" width="7.28125" style="14" customWidth="1"/>
    <col min="3" max="4" width="8.421875" style="14" bestFit="1" customWidth="1"/>
    <col min="5" max="5" width="13.140625" style="7" customWidth="1"/>
    <col min="6" max="6" width="12.8515625" style="7" bestFit="1" customWidth="1"/>
    <col min="7" max="16384" width="9.140625" style="7" customWidth="1"/>
  </cols>
  <sheetData>
    <row r="1" spans="1:6" ht="18.75" customHeight="1">
      <c r="A1" s="23" t="s">
        <v>44</v>
      </c>
      <c r="B1" s="24"/>
      <c r="C1" s="24"/>
      <c r="D1" s="24"/>
      <c r="E1" s="24"/>
      <c r="F1" s="18" t="s">
        <v>45</v>
      </c>
    </row>
    <row r="2" spans="1:6" ht="11.25">
      <c r="A2" s="8" t="s">
        <v>0</v>
      </c>
      <c r="B2" s="9"/>
      <c r="C2" s="9"/>
      <c r="D2" s="9"/>
      <c r="E2" s="8"/>
      <c r="F2" s="8"/>
    </row>
    <row r="3" spans="1:6" ht="12.75">
      <c r="A3" s="19" t="s">
        <v>5</v>
      </c>
      <c r="B3" s="9"/>
      <c r="C3" s="9"/>
      <c r="D3" s="9"/>
      <c r="E3" s="8"/>
      <c r="F3" s="8"/>
    </row>
    <row r="4" spans="1:6" ht="11.25">
      <c r="A4" s="10"/>
      <c r="B4" s="9"/>
      <c r="C4" s="9"/>
      <c r="D4" s="9"/>
      <c r="E4" s="8"/>
      <c r="F4" s="8"/>
    </row>
    <row r="5" spans="1:6" ht="11.25">
      <c r="A5" s="8" t="s">
        <v>1</v>
      </c>
      <c r="B5" s="9"/>
      <c r="C5" s="9"/>
      <c r="D5" s="9"/>
      <c r="E5" s="8"/>
      <c r="F5" s="8"/>
    </row>
    <row r="6" spans="1:6" ht="12.75">
      <c r="A6" s="19" t="s">
        <v>54</v>
      </c>
      <c r="B6" s="9"/>
      <c r="C6" s="9"/>
      <c r="D6" s="9"/>
      <c r="E6" s="8"/>
      <c r="F6" s="8"/>
    </row>
    <row r="7" spans="1:6" ht="27" customHeight="1">
      <c r="A7" s="10"/>
      <c r="B7" s="25" t="s">
        <v>6</v>
      </c>
      <c r="C7" s="26"/>
      <c r="D7" s="27"/>
      <c r="E7" s="11" t="s">
        <v>10</v>
      </c>
      <c r="F7" s="11" t="s">
        <v>11</v>
      </c>
    </row>
    <row r="8" spans="1:6" ht="11.25">
      <c r="A8" s="8" t="s">
        <v>2</v>
      </c>
      <c r="B8" s="9" t="s">
        <v>7</v>
      </c>
      <c r="C8" s="9" t="s">
        <v>8</v>
      </c>
      <c r="D8" s="9" t="s">
        <v>9</v>
      </c>
      <c r="E8" s="8"/>
      <c r="F8" s="8"/>
    </row>
    <row r="9" spans="1:6" ht="12.75">
      <c r="A9" s="43" t="s">
        <v>61</v>
      </c>
      <c r="B9" s="4"/>
      <c r="C9" s="4"/>
      <c r="D9" s="4">
        <v>1.5</v>
      </c>
      <c r="E9" s="5">
        <f>9284.34*D9</f>
        <v>13926.51</v>
      </c>
      <c r="F9" s="1"/>
    </row>
    <row r="10" spans="1:6" ht="12.75">
      <c r="A10" s="43" t="s">
        <v>64</v>
      </c>
      <c r="B10" s="4"/>
      <c r="C10" s="4"/>
      <c r="D10" s="4">
        <v>1</v>
      </c>
      <c r="E10" s="5">
        <f>SUM(B10:D10)*75975/9</f>
        <v>8441.666666666666</v>
      </c>
      <c r="F10" s="1"/>
    </row>
    <row r="11" spans="1:6" ht="12.75">
      <c r="A11" s="43" t="s">
        <v>55</v>
      </c>
      <c r="B11" s="4"/>
      <c r="C11" s="4"/>
      <c r="D11" s="4" t="s">
        <v>58</v>
      </c>
      <c r="E11" s="5">
        <f>SUM(B11:D11)</f>
        <v>0</v>
      </c>
      <c r="F11" s="1"/>
    </row>
    <row r="12" spans="1:6" ht="12.75">
      <c r="A12" s="21" t="s">
        <v>3</v>
      </c>
      <c r="B12" s="4"/>
      <c r="C12" s="4"/>
      <c r="D12" s="4"/>
      <c r="E12" s="1"/>
      <c r="F12" s="1"/>
    </row>
    <row r="13" spans="1:6" ht="12.75">
      <c r="A13" s="21" t="s">
        <v>4</v>
      </c>
      <c r="B13" s="4"/>
      <c r="C13" s="4"/>
      <c r="D13" s="4"/>
      <c r="E13" s="1"/>
      <c r="F13" s="1"/>
    </row>
    <row r="14" spans="1:6" ht="12">
      <c r="A14" s="12" t="s">
        <v>17</v>
      </c>
      <c r="B14" s="4"/>
      <c r="C14" s="4"/>
      <c r="D14" s="4"/>
      <c r="E14" s="2"/>
      <c r="F14" s="1"/>
    </row>
    <row r="15" spans="1:6" ht="12">
      <c r="A15" s="12" t="s">
        <v>57</v>
      </c>
      <c r="B15" s="4" t="s">
        <v>58</v>
      </c>
      <c r="C15" s="4" t="s">
        <v>58</v>
      </c>
      <c r="D15" s="4">
        <f>SUM(D9:D14)</f>
        <v>2.5</v>
      </c>
      <c r="E15" s="5">
        <f>SUM(E9:E14)</f>
        <v>22368.176666666666</v>
      </c>
      <c r="F15" s="1"/>
    </row>
    <row r="16" spans="1:6" ht="12">
      <c r="A16" s="13"/>
      <c r="B16" s="3"/>
      <c r="C16" s="3"/>
      <c r="D16" s="3"/>
      <c r="E16" s="1"/>
      <c r="F16" s="1"/>
    </row>
    <row r="17" spans="1:6" ht="12">
      <c r="A17" s="8" t="s">
        <v>12</v>
      </c>
      <c r="B17" s="40"/>
      <c r="C17" s="41"/>
      <c r="D17" s="41"/>
      <c r="E17" s="41"/>
      <c r="F17" s="42"/>
    </row>
    <row r="18" spans="1:6" ht="12">
      <c r="A18" s="8" t="s">
        <v>18</v>
      </c>
      <c r="B18" s="3"/>
      <c r="C18" s="3"/>
      <c r="D18" s="3"/>
      <c r="E18" s="1"/>
      <c r="F18" s="1"/>
    </row>
    <row r="19" spans="1:6" ht="12">
      <c r="A19" s="8" t="s">
        <v>50</v>
      </c>
      <c r="B19" s="4"/>
      <c r="C19" s="4"/>
      <c r="D19" s="4"/>
      <c r="E19" s="5"/>
      <c r="F19" s="1"/>
    </row>
    <row r="20" spans="1:6" ht="12">
      <c r="A20" s="8" t="s">
        <v>60</v>
      </c>
      <c r="B20" s="4" t="s">
        <v>58</v>
      </c>
      <c r="C20" s="4">
        <v>9</v>
      </c>
      <c r="D20" s="4">
        <v>2</v>
      </c>
      <c r="E20" s="5">
        <f>2*(C20*1500+D20*3000)</f>
        <v>39000</v>
      </c>
      <c r="F20" s="1"/>
    </row>
    <row r="21" spans="1:6" ht="12">
      <c r="A21" s="8" t="s">
        <v>63</v>
      </c>
      <c r="B21" s="4"/>
      <c r="C21" s="4">
        <v>9</v>
      </c>
      <c r="D21" s="4">
        <v>2</v>
      </c>
      <c r="E21" s="5">
        <f>2*(C21*200+D21*200)</f>
        <v>4400</v>
      </c>
      <c r="F21" s="1"/>
    </row>
    <row r="22" spans="1:6" ht="12">
      <c r="A22" s="8" t="s">
        <v>19</v>
      </c>
      <c r="B22" s="3"/>
      <c r="C22" s="3"/>
      <c r="D22" s="3"/>
      <c r="E22" s="5"/>
      <c r="F22" s="1"/>
    </row>
    <row r="23" spans="1:6" ht="12">
      <c r="A23" s="8" t="s">
        <v>20</v>
      </c>
      <c r="B23" s="3"/>
      <c r="C23" s="3"/>
      <c r="D23" s="3"/>
      <c r="E23" s="5"/>
      <c r="F23" s="1"/>
    </row>
    <row r="24" spans="1:6" ht="12">
      <c r="A24" s="8" t="s">
        <v>13</v>
      </c>
      <c r="B24" s="3"/>
      <c r="C24" s="3"/>
      <c r="D24" s="3"/>
      <c r="E24" s="5">
        <f>E15+SUM(E18:E23)</f>
        <v>65768.17666666667</v>
      </c>
      <c r="F24" s="1"/>
    </row>
    <row r="25" spans="1:6" ht="12">
      <c r="A25" s="8"/>
      <c r="B25" s="3"/>
      <c r="C25" s="3"/>
      <c r="D25" s="3"/>
      <c r="E25" s="5"/>
      <c r="F25" s="1"/>
    </row>
    <row r="26" spans="1:6" ht="12">
      <c r="A26" s="8" t="s">
        <v>14</v>
      </c>
      <c r="B26" s="3"/>
      <c r="C26" s="3"/>
      <c r="D26" s="3"/>
      <c r="E26" s="5">
        <f>(E15*0.28)+(E18*0.08)+(E19*0.16)+(E20*0.08)+(E21*0.08)</f>
        <v>9735.089466666668</v>
      </c>
      <c r="F26" s="1"/>
    </row>
    <row r="27" spans="1:6" ht="12">
      <c r="A27" s="8" t="s">
        <v>15</v>
      </c>
      <c r="B27" s="3"/>
      <c r="C27" s="3"/>
      <c r="D27" s="3"/>
      <c r="E27" s="5">
        <f>E24+E26</f>
        <v>75503.26613333334</v>
      </c>
      <c r="F27" s="1"/>
    </row>
    <row r="28" spans="1:6" ht="12">
      <c r="A28" s="8"/>
      <c r="B28" s="3"/>
      <c r="C28" s="3"/>
      <c r="D28" s="3"/>
      <c r="E28" s="1"/>
      <c r="F28" s="1"/>
    </row>
    <row r="29" spans="1:6" ht="11.25">
      <c r="A29" s="8" t="s">
        <v>16</v>
      </c>
      <c r="B29" s="31"/>
      <c r="C29" s="32"/>
      <c r="D29" s="32"/>
      <c r="E29" s="32"/>
      <c r="F29" s="33"/>
    </row>
    <row r="30" spans="1:6" ht="11.25">
      <c r="A30" s="10"/>
      <c r="B30" s="34"/>
      <c r="C30" s="35"/>
      <c r="D30" s="35"/>
      <c r="E30" s="35"/>
      <c r="F30" s="36"/>
    </row>
    <row r="31" spans="1:6" ht="11.25">
      <c r="A31" s="10"/>
      <c r="B31" s="34"/>
      <c r="C31" s="35"/>
      <c r="D31" s="35"/>
      <c r="E31" s="35"/>
      <c r="F31" s="36"/>
    </row>
    <row r="32" spans="1:6" ht="11.25">
      <c r="A32" s="8"/>
      <c r="B32" s="37"/>
      <c r="C32" s="38"/>
      <c r="D32" s="38"/>
      <c r="E32" s="38"/>
      <c r="F32" s="39"/>
    </row>
    <row r="33" spans="1:6" ht="12">
      <c r="A33" s="8" t="s">
        <v>23</v>
      </c>
      <c r="B33" s="9"/>
      <c r="C33" s="9"/>
      <c r="D33" s="9"/>
      <c r="E33" s="22">
        <v>4500</v>
      </c>
      <c r="F33" s="8"/>
    </row>
    <row r="34" spans="1:6" ht="12">
      <c r="A34" s="8"/>
      <c r="B34" s="9"/>
      <c r="C34" s="9"/>
      <c r="D34" s="9"/>
      <c r="E34" s="1"/>
      <c r="F34" s="8"/>
    </row>
    <row r="35" spans="1:6" ht="12">
      <c r="A35" s="8" t="s">
        <v>21</v>
      </c>
      <c r="B35" s="9" t="s">
        <v>58</v>
      </c>
      <c r="C35" s="9"/>
      <c r="D35" s="9"/>
      <c r="E35" s="5">
        <f>1600*4</f>
        <v>6400</v>
      </c>
      <c r="F35" s="8"/>
    </row>
    <row r="36" spans="1:6" ht="12">
      <c r="A36" s="8" t="s">
        <v>22</v>
      </c>
      <c r="B36" s="9"/>
      <c r="C36" s="9"/>
      <c r="D36" s="9"/>
      <c r="E36" s="6"/>
      <c r="F36" s="8"/>
    </row>
    <row r="37" spans="1:6" ht="12">
      <c r="A37" s="8"/>
      <c r="B37" s="9"/>
      <c r="C37" s="9"/>
      <c r="D37" s="9"/>
      <c r="E37" s="1"/>
      <c r="F37" s="8"/>
    </row>
    <row r="38" spans="1:6" ht="12">
      <c r="A38" s="8" t="s">
        <v>24</v>
      </c>
      <c r="B38" s="9"/>
      <c r="C38" s="9"/>
      <c r="D38" s="9"/>
      <c r="E38" s="1"/>
      <c r="F38" s="8"/>
    </row>
    <row r="39" spans="1:6" ht="12">
      <c r="A39" s="8" t="s">
        <v>41</v>
      </c>
      <c r="B39" s="9"/>
      <c r="C39" s="9"/>
      <c r="D39" s="9"/>
      <c r="E39" s="1">
        <v>0</v>
      </c>
      <c r="F39" s="8"/>
    </row>
    <row r="40" spans="1:6" ht="12">
      <c r="A40" s="8" t="s">
        <v>43</v>
      </c>
      <c r="B40" s="9"/>
      <c r="C40" s="9"/>
      <c r="D40" s="9"/>
      <c r="E40" s="1">
        <v>0</v>
      </c>
      <c r="F40" s="8"/>
    </row>
    <row r="41" spans="1:6" ht="12">
      <c r="A41" s="8" t="s">
        <v>40</v>
      </c>
      <c r="B41" s="9"/>
      <c r="C41" s="9"/>
      <c r="D41" s="9"/>
      <c r="E41" s="1">
        <v>0</v>
      </c>
      <c r="F41" s="8"/>
    </row>
    <row r="42" spans="1:6" ht="12">
      <c r="A42" s="8" t="s">
        <v>46</v>
      </c>
      <c r="B42" s="9"/>
      <c r="C42" s="9"/>
      <c r="D42" s="9"/>
      <c r="E42" s="1">
        <v>0</v>
      </c>
      <c r="F42" s="8"/>
    </row>
    <row r="43" spans="1:6" ht="12">
      <c r="A43" s="15" t="s">
        <v>47</v>
      </c>
      <c r="B43" s="9"/>
      <c r="C43" s="9"/>
      <c r="D43" s="9"/>
      <c r="E43" s="5">
        <f>SUM(E39:E42)</f>
        <v>0</v>
      </c>
      <c r="F43" s="8"/>
    </row>
    <row r="44" spans="1:6" ht="12">
      <c r="A44" s="8" t="s">
        <v>25</v>
      </c>
      <c r="B44" s="9"/>
      <c r="C44" s="9"/>
      <c r="D44" s="9"/>
      <c r="E44" s="17"/>
      <c r="F44" s="8"/>
    </row>
    <row r="45" spans="1:6" ht="12">
      <c r="A45" s="8" t="s">
        <v>26</v>
      </c>
      <c r="B45" s="9" t="s">
        <v>58</v>
      </c>
      <c r="C45" s="9"/>
      <c r="D45" s="9"/>
      <c r="E45" s="5">
        <v>900</v>
      </c>
      <c r="F45" s="8"/>
    </row>
    <row r="46" spans="1:6" ht="12">
      <c r="A46" s="8" t="s">
        <v>27</v>
      </c>
      <c r="B46" s="9" t="s">
        <v>58</v>
      </c>
      <c r="C46" s="9"/>
      <c r="D46" s="9"/>
      <c r="E46" s="6">
        <v>900</v>
      </c>
      <c r="F46" s="8"/>
    </row>
    <row r="47" spans="1:6" ht="12">
      <c r="A47" s="8" t="s">
        <v>28</v>
      </c>
      <c r="B47" s="9"/>
      <c r="C47" s="9"/>
      <c r="D47" s="9"/>
      <c r="E47" s="17"/>
      <c r="F47" s="8"/>
    </row>
    <row r="48" spans="1:6" ht="12">
      <c r="A48" s="8" t="s">
        <v>29</v>
      </c>
      <c r="B48" s="9"/>
      <c r="C48" s="9"/>
      <c r="D48" s="9"/>
      <c r="E48" s="6"/>
      <c r="F48" s="8"/>
    </row>
    <row r="49" spans="1:6" ht="12">
      <c r="A49" s="8" t="s">
        <v>30</v>
      </c>
      <c r="B49" s="9"/>
      <c r="C49" s="9"/>
      <c r="D49" s="9"/>
      <c r="E49" s="5"/>
      <c r="F49" s="8"/>
    </row>
    <row r="50" spans="1:6" ht="12">
      <c r="A50" s="8" t="s">
        <v>59</v>
      </c>
      <c r="B50" s="9" t="s">
        <v>58</v>
      </c>
      <c r="C50" s="9"/>
      <c r="D50" s="9"/>
      <c r="E50" s="20">
        <f>16000*2</f>
        <v>32000</v>
      </c>
      <c r="F50" s="8"/>
    </row>
    <row r="51" spans="1:6" ht="12">
      <c r="A51" s="15" t="s">
        <v>31</v>
      </c>
      <c r="B51" s="9" t="s">
        <v>58</v>
      </c>
      <c r="C51" s="9"/>
      <c r="D51" s="9"/>
      <c r="E51" s="5">
        <f>SUM(E45:E50)</f>
        <v>33800</v>
      </c>
      <c r="F51" s="8"/>
    </row>
    <row r="52" spans="1:6" ht="12">
      <c r="A52" s="8" t="s">
        <v>32</v>
      </c>
      <c r="B52" s="44" t="str">
        <f>B15</f>
        <v> </v>
      </c>
      <c r="C52" s="9"/>
      <c r="D52" s="9"/>
      <c r="E52" s="6">
        <f>E27+E33+E35+E36+E43+E51</f>
        <v>120203.26613333334</v>
      </c>
      <c r="F52" s="8"/>
    </row>
    <row r="53" spans="1:6" ht="12">
      <c r="A53" s="8" t="s">
        <v>33</v>
      </c>
      <c r="B53" s="9"/>
      <c r="C53" s="9"/>
      <c r="D53" s="9"/>
      <c r="E53" s="1"/>
      <c r="F53" s="8"/>
    </row>
    <row r="54" spans="1:6" ht="12.75">
      <c r="A54" s="19" t="s">
        <v>52</v>
      </c>
      <c r="B54" s="9"/>
      <c r="C54" s="9"/>
      <c r="D54" s="9"/>
      <c r="E54" s="5">
        <f>(E27+E35+E36+E43+E45+E46+E48)*0.375</f>
        <v>31388.724800000004</v>
      </c>
      <c r="F54" s="8"/>
    </row>
    <row r="55" spans="1:6" ht="12">
      <c r="A55" s="8" t="s">
        <v>34</v>
      </c>
      <c r="B55" s="9"/>
      <c r="C55" s="9"/>
      <c r="D55" s="9"/>
      <c r="E55" s="6">
        <f>E52+E54</f>
        <v>151591.99093333335</v>
      </c>
      <c r="F55" s="8"/>
    </row>
    <row r="56" spans="1:6" ht="12">
      <c r="A56" s="8" t="s">
        <v>35</v>
      </c>
      <c r="B56" s="9"/>
      <c r="C56" s="9"/>
      <c r="D56" s="9"/>
      <c r="E56" s="1"/>
      <c r="F56" s="8"/>
    </row>
    <row r="57" spans="1:6" ht="12">
      <c r="A57" s="8" t="s">
        <v>36</v>
      </c>
      <c r="B57" s="9"/>
      <c r="C57" s="9"/>
      <c r="D57" s="9"/>
      <c r="E57" s="6">
        <f>E55</f>
        <v>151591.99093333335</v>
      </c>
      <c r="F57" s="8"/>
    </row>
    <row r="58" spans="1:6" ht="11.25">
      <c r="A58" s="8" t="s">
        <v>42</v>
      </c>
      <c r="B58" s="28" t="s">
        <v>37</v>
      </c>
      <c r="C58" s="29"/>
      <c r="D58" s="29"/>
      <c r="E58" s="29"/>
      <c r="F58" s="30"/>
    </row>
    <row r="59" spans="1:6" ht="11.25">
      <c r="A59" s="8" t="s">
        <v>38</v>
      </c>
      <c r="B59" s="9"/>
      <c r="C59" s="9"/>
      <c r="D59" s="9"/>
      <c r="E59" s="8"/>
      <c r="F59" s="8"/>
    </row>
    <row r="60" spans="1:6" ht="12.75">
      <c r="A60" s="19" t="str">
        <f>A6</f>
        <v>C. Edward Chow</v>
      </c>
      <c r="B60" s="9"/>
      <c r="C60" s="9"/>
      <c r="D60" s="9"/>
      <c r="E60" s="8"/>
      <c r="F60" s="8"/>
    </row>
    <row r="61" spans="1:6" ht="11.25">
      <c r="A61" s="16" t="s">
        <v>39</v>
      </c>
      <c r="B61" s="9"/>
      <c r="C61" s="9"/>
      <c r="D61" s="9"/>
      <c r="E61" s="8"/>
      <c r="F61" s="8"/>
    </row>
    <row r="62" spans="1:6" ht="11.25">
      <c r="A62" s="8"/>
      <c r="B62" s="9"/>
      <c r="C62" s="9"/>
      <c r="D62" s="9"/>
      <c r="E62" s="8"/>
      <c r="F62" s="8"/>
    </row>
  </sheetData>
  <mergeCells count="5">
    <mergeCell ref="A1:E1"/>
    <mergeCell ref="B7:D7"/>
    <mergeCell ref="B58:F58"/>
    <mergeCell ref="B29:F32"/>
    <mergeCell ref="B17:F1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">
      <selection activeCell="E10" sqref="E10"/>
    </sheetView>
  </sheetViews>
  <sheetFormatPr defaultColWidth="9.140625" defaultRowHeight="12.75"/>
  <cols>
    <col min="1" max="1" width="57.57421875" style="7" customWidth="1"/>
    <col min="2" max="2" width="7.28125" style="14" customWidth="1"/>
    <col min="3" max="3" width="8.421875" style="14" customWidth="1"/>
    <col min="4" max="4" width="8.421875" style="14" bestFit="1" customWidth="1"/>
    <col min="5" max="5" width="13.140625" style="7" customWidth="1"/>
    <col min="6" max="6" width="12.8515625" style="7" bestFit="1" customWidth="1"/>
    <col min="7" max="16384" width="9.140625" style="7" customWidth="1"/>
  </cols>
  <sheetData>
    <row r="1" spans="1:6" ht="18.75" customHeight="1">
      <c r="A1" s="23" t="s">
        <v>44</v>
      </c>
      <c r="B1" s="24"/>
      <c r="C1" s="24"/>
      <c r="D1" s="24"/>
      <c r="E1" s="24"/>
      <c r="F1" s="18" t="s">
        <v>48</v>
      </c>
    </row>
    <row r="2" spans="1:6" ht="11.25">
      <c r="A2" s="8" t="s">
        <v>0</v>
      </c>
      <c r="B2" s="9"/>
      <c r="C2" s="9"/>
      <c r="D2" s="9"/>
      <c r="E2" s="8"/>
      <c r="F2" s="8"/>
    </row>
    <row r="3" spans="1:6" ht="12.75">
      <c r="A3" s="19" t="s">
        <v>5</v>
      </c>
      <c r="B3" s="9"/>
      <c r="C3" s="9"/>
      <c r="D3" s="9"/>
      <c r="E3" s="8"/>
      <c r="F3" s="8"/>
    </row>
    <row r="4" spans="1:6" ht="11.25">
      <c r="A4" s="10"/>
      <c r="B4" s="9"/>
      <c r="C4" s="9"/>
      <c r="D4" s="9"/>
      <c r="E4" s="8"/>
      <c r="F4" s="8"/>
    </row>
    <row r="5" spans="1:6" ht="11.25">
      <c r="A5" s="8" t="s">
        <v>1</v>
      </c>
      <c r="B5" s="9"/>
      <c r="C5" s="9"/>
      <c r="D5" s="9"/>
      <c r="E5" s="8"/>
      <c r="F5" s="8"/>
    </row>
    <row r="6" spans="1:6" ht="12.75">
      <c r="A6" s="19" t="str">
        <f>'Year 1'!A6</f>
        <v>C. Edward Chow</v>
      </c>
      <c r="B6" s="9"/>
      <c r="C6" s="9"/>
      <c r="D6" s="9"/>
      <c r="E6" s="8"/>
      <c r="F6" s="8"/>
    </row>
    <row r="7" spans="1:6" ht="27" customHeight="1">
      <c r="A7" s="10"/>
      <c r="B7" s="25" t="s">
        <v>6</v>
      </c>
      <c r="C7" s="26"/>
      <c r="D7" s="27"/>
      <c r="E7" s="11" t="s">
        <v>10</v>
      </c>
      <c r="F7" s="11" t="s">
        <v>11</v>
      </c>
    </row>
    <row r="8" spans="1:6" ht="11.25">
      <c r="A8" s="8" t="s">
        <v>2</v>
      </c>
      <c r="B8" s="9" t="s">
        <v>7</v>
      </c>
      <c r="C8" s="9" t="s">
        <v>8</v>
      </c>
      <c r="D8" s="9" t="s">
        <v>9</v>
      </c>
      <c r="E8" s="8"/>
      <c r="F8" s="8"/>
    </row>
    <row r="9" spans="1:6" ht="12.75">
      <c r="A9" s="21" t="str">
        <f>'Year 1'!A9</f>
        <v>C. Edward Chow (1.5 summer months)</v>
      </c>
      <c r="B9" s="4"/>
      <c r="C9" s="4"/>
      <c r="D9" s="4">
        <v>1.5</v>
      </c>
      <c r="E9" s="5">
        <f>'Year 1'!E9*1.05</f>
        <v>14622.835500000001</v>
      </c>
      <c r="F9" s="1"/>
    </row>
    <row r="10" spans="1:6" ht="12.75">
      <c r="A10" s="43" t="s">
        <v>56</v>
      </c>
      <c r="B10" s="4"/>
      <c r="C10" s="4"/>
      <c r="D10" s="4">
        <v>2</v>
      </c>
      <c r="E10" s="5">
        <f>75975*1.05*2/9</f>
        <v>17727.5</v>
      </c>
      <c r="F10" s="1"/>
    </row>
    <row r="11" spans="1:6" ht="12.75">
      <c r="A11" s="21" t="str">
        <f>'Year 1'!A11</f>
        <v>Terry Boult</v>
      </c>
      <c r="B11" s="3"/>
      <c r="C11" s="3"/>
      <c r="D11" s="3"/>
      <c r="E11" s="5">
        <f>'Year 1'!E11*1.05</f>
        <v>0</v>
      </c>
      <c r="F11" s="1"/>
    </row>
    <row r="12" spans="1:6" ht="12.75">
      <c r="A12" s="21" t="str">
        <f>'Year 1'!A12</f>
        <v>4.</v>
      </c>
      <c r="B12" s="3"/>
      <c r="C12" s="3"/>
      <c r="D12" s="3"/>
      <c r="E12" s="5">
        <f>'Year 1'!E12*1.05</f>
        <v>0</v>
      </c>
      <c r="F12" s="1"/>
    </row>
    <row r="13" spans="1:6" ht="12.75">
      <c r="A13" s="21" t="str">
        <f>'Year 1'!A13</f>
        <v>5.</v>
      </c>
      <c r="B13" s="3"/>
      <c r="C13" s="3"/>
      <c r="D13" s="3"/>
      <c r="E13" s="5">
        <f>'Year 1'!E13*1.05</f>
        <v>0</v>
      </c>
      <c r="F13" s="1"/>
    </row>
    <row r="14" spans="1:6" ht="12">
      <c r="A14" s="12" t="s">
        <v>17</v>
      </c>
      <c r="B14" s="4"/>
      <c r="C14" s="4"/>
      <c r="D14" s="4"/>
      <c r="E14" s="2"/>
      <c r="F14" s="1"/>
    </row>
    <row r="15" spans="1:6" ht="12">
      <c r="A15" s="12" t="s">
        <v>53</v>
      </c>
      <c r="B15" s="4" t="s">
        <v>58</v>
      </c>
      <c r="C15" s="4" t="s">
        <v>58</v>
      </c>
      <c r="D15" s="4">
        <f>SUM(D9:D14)</f>
        <v>3.5</v>
      </c>
      <c r="E15" s="5">
        <f>SUM(E9:E14)</f>
        <v>32350.3355</v>
      </c>
      <c r="F15" s="1"/>
    </row>
    <row r="16" spans="1:6" ht="12">
      <c r="A16" s="13"/>
      <c r="B16" s="3"/>
      <c r="C16" s="3"/>
      <c r="D16" s="3"/>
      <c r="E16" s="1"/>
      <c r="F16" s="1"/>
    </row>
    <row r="17" spans="1:6" ht="12">
      <c r="A17" s="8" t="s">
        <v>12</v>
      </c>
      <c r="B17" s="40"/>
      <c r="C17" s="41"/>
      <c r="D17" s="41"/>
      <c r="E17" s="41"/>
      <c r="F17" s="42"/>
    </row>
    <row r="18" spans="1:6" ht="12">
      <c r="A18" s="8" t="s">
        <v>18</v>
      </c>
      <c r="B18" s="3"/>
      <c r="C18" s="3"/>
      <c r="D18" s="3"/>
      <c r="E18" s="1"/>
      <c r="F18" s="1"/>
    </row>
    <row r="19" spans="1:6" ht="12">
      <c r="A19" s="8" t="s">
        <v>50</v>
      </c>
      <c r="B19" s="4"/>
      <c r="C19" s="4"/>
      <c r="D19" s="4"/>
      <c r="E19" s="5"/>
      <c r="F19" s="1"/>
    </row>
    <row r="20" spans="1:6" ht="12">
      <c r="A20" s="8" t="s">
        <v>60</v>
      </c>
      <c r="B20" s="4" t="s">
        <v>58</v>
      </c>
      <c r="C20" s="4">
        <v>9</v>
      </c>
      <c r="D20" s="4">
        <v>2</v>
      </c>
      <c r="E20" s="5">
        <f>'Year 1'!E20*1.05</f>
        <v>40950</v>
      </c>
      <c r="F20" s="1"/>
    </row>
    <row r="21" spans="1:6" ht="12">
      <c r="A21" s="8" t="s">
        <v>63</v>
      </c>
      <c r="B21" s="4"/>
      <c r="C21" s="4">
        <v>9</v>
      </c>
      <c r="D21" s="4">
        <v>2</v>
      </c>
      <c r="E21" s="5">
        <f>'Year 1'!E21*1.05</f>
        <v>4620</v>
      </c>
      <c r="F21" s="1"/>
    </row>
    <row r="22" spans="1:6" ht="12">
      <c r="A22" s="8" t="s">
        <v>19</v>
      </c>
      <c r="B22" s="3"/>
      <c r="C22" s="3"/>
      <c r="D22" s="3"/>
      <c r="E22" s="5"/>
      <c r="F22" s="1"/>
    </row>
    <row r="23" spans="1:6" ht="12">
      <c r="A23" s="8" t="s">
        <v>20</v>
      </c>
      <c r="B23" s="3"/>
      <c r="C23" s="3"/>
      <c r="D23" s="3"/>
      <c r="E23" s="5"/>
      <c r="F23" s="1"/>
    </row>
    <row r="24" spans="1:6" ht="12">
      <c r="A24" s="8" t="s">
        <v>13</v>
      </c>
      <c r="B24" s="3"/>
      <c r="C24" s="3"/>
      <c r="D24" s="3"/>
      <c r="E24" s="5">
        <f>E15+SUM(E18:E23)</f>
        <v>77920.3355</v>
      </c>
      <c r="F24" s="1"/>
    </row>
    <row r="25" spans="1:6" ht="12">
      <c r="A25" s="8"/>
      <c r="B25" s="3"/>
      <c r="C25" s="3"/>
      <c r="D25" s="3"/>
      <c r="E25" s="5"/>
      <c r="F25" s="1"/>
    </row>
    <row r="26" spans="1:6" ht="12">
      <c r="A26" s="8" t="s">
        <v>14</v>
      </c>
      <c r="B26" s="3"/>
      <c r="C26" s="3"/>
      <c r="D26" s="3"/>
      <c r="E26" s="5">
        <f>(E15*0.28)+(E18*0.08)+(E19*0.16)+(E20*0.08)+(E21*0.08)</f>
        <v>12703.693940000001</v>
      </c>
      <c r="F26" s="1"/>
    </row>
    <row r="27" spans="1:6" ht="12">
      <c r="A27" s="8" t="s">
        <v>15</v>
      </c>
      <c r="B27" s="3"/>
      <c r="C27" s="3"/>
      <c r="D27" s="3"/>
      <c r="E27" s="5">
        <f>E24+E26</f>
        <v>90624.02944</v>
      </c>
      <c r="F27" s="1"/>
    </row>
    <row r="28" spans="1:6" ht="12">
      <c r="A28" s="8"/>
      <c r="B28" s="3"/>
      <c r="C28" s="3"/>
      <c r="D28" s="3"/>
      <c r="E28" s="1"/>
      <c r="F28" s="1"/>
    </row>
    <row r="29" spans="1:6" ht="11.25">
      <c r="A29" s="8" t="s">
        <v>16</v>
      </c>
      <c r="B29" s="31"/>
      <c r="C29" s="32"/>
      <c r="D29" s="32"/>
      <c r="E29" s="32"/>
      <c r="F29" s="33"/>
    </row>
    <row r="30" spans="1:6" ht="11.25">
      <c r="A30" s="10"/>
      <c r="B30" s="34"/>
      <c r="C30" s="35"/>
      <c r="D30" s="35"/>
      <c r="E30" s="35"/>
      <c r="F30" s="36"/>
    </row>
    <row r="31" spans="1:6" ht="11.25">
      <c r="A31" s="10"/>
      <c r="B31" s="34"/>
      <c r="C31" s="35"/>
      <c r="D31" s="35"/>
      <c r="E31" s="35"/>
      <c r="F31" s="36"/>
    </row>
    <row r="32" spans="1:6" ht="11.25">
      <c r="A32" s="8"/>
      <c r="B32" s="37"/>
      <c r="C32" s="38"/>
      <c r="D32" s="38"/>
      <c r="E32" s="38"/>
      <c r="F32" s="39"/>
    </row>
    <row r="33" spans="1:6" ht="12">
      <c r="A33" s="8" t="s">
        <v>23</v>
      </c>
      <c r="B33" s="9"/>
      <c r="C33" s="9"/>
      <c r="D33" s="9"/>
      <c r="E33" s="22">
        <v>4500</v>
      </c>
      <c r="F33" s="8"/>
    </row>
    <row r="34" spans="1:6" ht="12">
      <c r="A34" s="8"/>
      <c r="B34" s="9"/>
      <c r="C34" s="9"/>
      <c r="D34" s="9"/>
      <c r="E34" s="1"/>
      <c r="F34" s="8"/>
    </row>
    <row r="35" spans="1:6" ht="12">
      <c r="A35" s="8" t="s">
        <v>21</v>
      </c>
      <c r="B35" s="9"/>
      <c r="C35" s="9"/>
      <c r="D35" s="9"/>
      <c r="E35" s="5">
        <f>1600*4</f>
        <v>6400</v>
      </c>
      <c r="F35" s="8"/>
    </row>
    <row r="36" spans="1:6" ht="12">
      <c r="A36" s="8" t="s">
        <v>22</v>
      </c>
      <c r="B36" s="9"/>
      <c r="C36" s="9"/>
      <c r="D36" s="9"/>
      <c r="E36" s="6"/>
      <c r="F36" s="8"/>
    </row>
    <row r="37" spans="1:6" ht="12">
      <c r="A37" s="8"/>
      <c r="B37" s="9"/>
      <c r="C37" s="9"/>
      <c r="D37" s="9"/>
      <c r="E37" s="1"/>
      <c r="F37" s="8"/>
    </row>
    <row r="38" spans="1:6" ht="12">
      <c r="A38" s="8" t="s">
        <v>24</v>
      </c>
      <c r="B38" s="9"/>
      <c r="C38" s="9"/>
      <c r="D38" s="9"/>
      <c r="E38" s="1"/>
      <c r="F38" s="8"/>
    </row>
    <row r="39" spans="1:6" ht="12">
      <c r="A39" s="8" t="s">
        <v>41</v>
      </c>
      <c r="B39" s="9"/>
      <c r="C39" s="9"/>
      <c r="D39" s="9"/>
      <c r="E39" s="1"/>
      <c r="F39" s="8"/>
    </row>
    <row r="40" spans="1:6" ht="12">
      <c r="A40" s="8" t="s">
        <v>43</v>
      </c>
      <c r="B40" s="9"/>
      <c r="C40" s="9"/>
      <c r="D40" s="9"/>
      <c r="E40" s="1"/>
      <c r="F40" s="8"/>
    </row>
    <row r="41" spans="1:6" ht="12">
      <c r="A41" s="8" t="s">
        <v>40</v>
      </c>
      <c r="B41" s="9"/>
      <c r="C41" s="9"/>
      <c r="D41" s="9"/>
      <c r="E41" s="1"/>
      <c r="F41" s="8"/>
    </row>
    <row r="42" spans="1:6" ht="12">
      <c r="A42" s="8" t="s">
        <v>46</v>
      </c>
      <c r="B42" s="9"/>
      <c r="C42" s="9"/>
      <c r="D42" s="9"/>
      <c r="E42" s="1"/>
      <c r="F42" s="8"/>
    </row>
    <row r="43" spans="1:6" ht="12">
      <c r="A43" s="15" t="s">
        <v>47</v>
      </c>
      <c r="B43" s="9"/>
      <c r="C43" s="9"/>
      <c r="D43" s="9"/>
      <c r="E43" s="5">
        <f>SUM(E39:E42)</f>
        <v>0</v>
      </c>
      <c r="F43" s="8"/>
    </row>
    <row r="44" spans="1:6" ht="12">
      <c r="A44" s="8" t="s">
        <v>25</v>
      </c>
      <c r="B44" s="9"/>
      <c r="C44" s="9"/>
      <c r="D44" s="9"/>
      <c r="E44" s="17"/>
      <c r="F44" s="8"/>
    </row>
    <row r="45" spans="1:6" ht="12">
      <c r="A45" s="8" t="s">
        <v>26</v>
      </c>
      <c r="B45" s="9"/>
      <c r="C45" s="9"/>
      <c r="D45" s="9"/>
      <c r="E45" s="5">
        <v>900</v>
      </c>
      <c r="F45" s="8"/>
    </row>
    <row r="46" spans="1:6" ht="12">
      <c r="A46" s="8" t="s">
        <v>27</v>
      </c>
      <c r="B46" s="9"/>
      <c r="C46" s="9"/>
      <c r="D46" s="9"/>
      <c r="E46" s="6">
        <v>900</v>
      </c>
      <c r="F46" s="8"/>
    </row>
    <row r="47" spans="1:6" ht="12">
      <c r="A47" s="8" t="s">
        <v>28</v>
      </c>
      <c r="B47" s="9"/>
      <c r="C47" s="9"/>
      <c r="D47" s="9"/>
      <c r="E47" s="17"/>
      <c r="F47" s="8"/>
    </row>
    <row r="48" spans="1:6" ht="12">
      <c r="A48" s="8" t="s">
        <v>29</v>
      </c>
      <c r="B48" s="9"/>
      <c r="C48" s="9"/>
      <c r="D48" s="9"/>
      <c r="E48" s="6"/>
      <c r="F48" s="8"/>
    </row>
    <row r="49" spans="1:6" ht="12">
      <c r="A49" s="8" t="s">
        <v>30</v>
      </c>
      <c r="B49" s="9"/>
      <c r="C49" s="9"/>
      <c r="D49" s="9"/>
      <c r="E49" s="5"/>
      <c r="F49" s="8"/>
    </row>
    <row r="50" spans="1:6" ht="12">
      <c r="A50" s="8" t="s">
        <v>51</v>
      </c>
      <c r="B50" s="9"/>
      <c r="C50" s="9"/>
      <c r="D50" s="9"/>
      <c r="E50" s="5">
        <f>'Year 1'!E50*1.05</f>
        <v>33600</v>
      </c>
      <c r="F50" s="8"/>
    </row>
    <row r="51" spans="1:6" ht="12">
      <c r="A51" s="15" t="s">
        <v>31</v>
      </c>
      <c r="B51" s="9"/>
      <c r="C51" s="9"/>
      <c r="D51" s="9"/>
      <c r="E51" s="5">
        <f>SUM(E45:E50)</f>
        <v>35400</v>
      </c>
      <c r="F51" s="8"/>
    </row>
    <row r="52" spans="1:6" ht="12">
      <c r="A52" s="8" t="s">
        <v>32</v>
      </c>
      <c r="B52" s="9"/>
      <c r="C52" s="9"/>
      <c r="D52" s="9"/>
      <c r="E52" s="6">
        <f>E27+E33+E35+E36+E43+E51</f>
        <v>136924.02944</v>
      </c>
      <c r="F52" s="8"/>
    </row>
    <row r="53" spans="1:6" ht="12">
      <c r="A53" s="8" t="s">
        <v>33</v>
      </c>
      <c r="B53" s="9"/>
      <c r="C53" s="9"/>
      <c r="D53" s="9"/>
      <c r="E53" s="1"/>
      <c r="F53" s="8"/>
    </row>
    <row r="54" spans="1:6" ht="12.75">
      <c r="A54" s="19" t="s">
        <v>52</v>
      </c>
      <c r="B54" s="9"/>
      <c r="C54" s="9"/>
      <c r="D54" s="9"/>
      <c r="E54" s="5">
        <f>(E27+E35+E36+E43+E45+E46+E48)*0.375</f>
        <v>37059.01104</v>
      </c>
      <c r="F54" s="8"/>
    </row>
    <row r="55" spans="1:6" ht="12">
      <c r="A55" s="8" t="s">
        <v>34</v>
      </c>
      <c r="B55" s="9"/>
      <c r="C55" s="9"/>
      <c r="D55" s="9"/>
      <c r="E55" s="6">
        <f>E52+E54</f>
        <v>173983.04048000003</v>
      </c>
      <c r="F55" s="8"/>
    </row>
    <row r="56" spans="1:6" ht="12">
      <c r="A56" s="8" t="s">
        <v>35</v>
      </c>
      <c r="B56" s="9"/>
      <c r="C56" s="9"/>
      <c r="D56" s="9"/>
      <c r="E56" s="1"/>
      <c r="F56" s="8"/>
    </row>
    <row r="57" spans="1:6" ht="12">
      <c r="A57" s="8" t="s">
        <v>36</v>
      </c>
      <c r="B57" s="9"/>
      <c r="C57" s="9"/>
      <c r="D57" s="9"/>
      <c r="E57" s="6">
        <f>E55</f>
        <v>173983.04048000003</v>
      </c>
      <c r="F57" s="8"/>
    </row>
    <row r="58" spans="1:6" ht="11.25">
      <c r="A58" s="8" t="s">
        <v>42</v>
      </c>
      <c r="B58" s="28" t="s">
        <v>37</v>
      </c>
      <c r="C58" s="29"/>
      <c r="D58" s="29"/>
      <c r="E58" s="29"/>
      <c r="F58" s="30"/>
    </row>
    <row r="59" spans="1:6" ht="11.25">
      <c r="A59" s="8" t="s">
        <v>38</v>
      </c>
      <c r="B59" s="9"/>
      <c r="C59" s="9"/>
      <c r="D59" s="9"/>
      <c r="E59" s="8"/>
      <c r="F59" s="8"/>
    </row>
    <row r="60" spans="1:6" ht="12.75">
      <c r="A60" s="19" t="str">
        <f>A6</f>
        <v>C. Edward Chow</v>
      </c>
      <c r="B60" s="9"/>
      <c r="C60" s="9"/>
      <c r="D60" s="9"/>
      <c r="E60" s="8"/>
      <c r="F60" s="8"/>
    </row>
    <row r="61" spans="1:6" ht="11.25">
      <c r="A61" s="16" t="s">
        <v>39</v>
      </c>
      <c r="B61" s="9"/>
      <c r="C61" s="9"/>
      <c r="D61" s="9"/>
      <c r="E61" s="8"/>
      <c r="F61" s="8"/>
    </row>
    <row r="62" spans="1:6" ht="11.25">
      <c r="A62" s="8"/>
      <c r="B62" s="9"/>
      <c r="C62" s="9"/>
      <c r="D62" s="9"/>
      <c r="E62" s="8"/>
      <c r="F62" s="8"/>
    </row>
  </sheetData>
  <mergeCells count="5">
    <mergeCell ref="A1:E1"/>
    <mergeCell ref="B7:D7"/>
    <mergeCell ref="B58:F58"/>
    <mergeCell ref="B29:F32"/>
    <mergeCell ref="B17:F1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1">
      <selection activeCell="H11" sqref="H11"/>
    </sheetView>
  </sheetViews>
  <sheetFormatPr defaultColWidth="9.140625" defaultRowHeight="12.75"/>
  <cols>
    <col min="1" max="1" width="57.57421875" style="7" customWidth="1"/>
    <col min="2" max="2" width="7.28125" style="14" customWidth="1"/>
    <col min="3" max="4" width="8.421875" style="14" bestFit="1" customWidth="1"/>
    <col min="5" max="5" width="13.140625" style="7" customWidth="1"/>
    <col min="6" max="6" width="12.8515625" style="7" bestFit="1" customWidth="1"/>
    <col min="7" max="16384" width="9.140625" style="7" customWidth="1"/>
  </cols>
  <sheetData>
    <row r="1" spans="1:6" ht="18.75" customHeight="1">
      <c r="A1" s="23" t="s">
        <v>44</v>
      </c>
      <c r="B1" s="24"/>
      <c r="C1" s="24"/>
      <c r="D1" s="24"/>
      <c r="E1" s="24"/>
      <c r="F1" s="18" t="s">
        <v>67</v>
      </c>
    </row>
    <row r="2" spans="1:6" ht="11.25">
      <c r="A2" s="8" t="s">
        <v>0</v>
      </c>
      <c r="B2" s="9"/>
      <c r="C2" s="9"/>
      <c r="D2" s="9"/>
      <c r="E2" s="8"/>
      <c r="F2" s="8"/>
    </row>
    <row r="3" spans="1:6" ht="12.75">
      <c r="A3" s="19" t="s">
        <v>5</v>
      </c>
      <c r="B3" s="9"/>
      <c r="C3" s="9"/>
      <c r="D3" s="9"/>
      <c r="E3" s="8"/>
      <c r="F3" s="8"/>
    </row>
    <row r="4" spans="1:6" ht="11.25">
      <c r="A4" s="10"/>
      <c r="B4" s="9"/>
      <c r="C4" s="9"/>
      <c r="D4" s="9"/>
      <c r="E4" s="8"/>
      <c r="F4" s="8"/>
    </row>
    <row r="5" spans="1:6" ht="11.25">
      <c r="A5" s="8" t="s">
        <v>1</v>
      </c>
      <c r="B5" s="9"/>
      <c r="C5" s="9"/>
      <c r="D5" s="9"/>
      <c r="E5" s="8"/>
      <c r="F5" s="8"/>
    </row>
    <row r="6" spans="1:6" ht="12.75">
      <c r="A6" s="19" t="str">
        <f>'Year 1'!A6</f>
        <v>C. Edward Chow</v>
      </c>
      <c r="B6" s="9"/>
      <c r="C6" s="9"/>
      <c r="D6" s="9"/>
      <c r="E6" s="8"/>
      <c r="F6" s="8"/>
    </row>
    <row r="7" spans="1:6" ht="27" customHeight="1">
      <c r="A7" s="10"/>
      <c r="B7" s="25" t="s">
        <v>6</v>
      </c>
      <c r="C7" s="26"/>
      <c r="D7" s="27"/>
      <c r="E7" s="11" t="s">
        <v>10</v>
      </c>
      <c r="F7" s="11" t="s">
        <v>11</v>
      </c>
    </row>
    <row r="8" spans="1:6" ht="11.25">
      <c r="A8" s="8" t="s">
        <v>2</v>
      </c>
      <c r="B8" s="9" t="s">
        <v>7</v>
      </c>
      <c r="C8" s="9" t="s">
        <v>8</v>
      </c>
      <c r="D8" s="9" t="s">
        <v>9</v>
      </c>
      <c r="E8" s="8"/>
      <c r="F8" s="8"/>
    </row>
    <row r="9" spans="1:6" ht="12.75">
      <c r="A9" s="21" t="str">
        <f>'Year 1'!A9</f>
        <v>C. Edward Chow (1.5 summer months)</v>
      </c>
      <c r="B9" s="4"/>
      <c r="C9" s="4"/>
      <c r="D9" s="4">
        <v>1.5</v>
      </c>
      <c r="E9" s="5">
        <f>'Year 2'!E9*1.05</f>
        <v>15353.977275000001</v>
      </c>
      <c r="F9" s="1"/>
    </row>
    <row r="10" spans="1:6" ht="12.75">
      <c r="A10" s="43" t="s">
        <v>62</v>
      </c>
      <c r="B10" s="4"/>
      <c r="C10" s="4"/>
      <c r="D10" s="4">
        <v>1.5</v>
      </c>
      <c r="E10" s="5">
        <f>'Year 1'!E10*1.05*1.05*1.5</f>
        <v>13960.40625</v>
      </c>
      <c r="F10" s="1"/>
    </row>
    <row r="11" spans="1:6" ht="12.75">
      <c r="A11" s="21" t="str">
        <f>'Year 1'!A11</f>
        <v>Terry Boult</v>
      </c>
      <c r="B11" s="3"/>
      <c r="C11" s="3"/>
      <c r="D11" s="3"/>
      <c r="E11" s="5">
        <f>'Year 2'!E11*1.05</f>
        <v>0</v>
      </c>
      <c r="F11" s="1"/>
    </row>
    <row r="12" spans="1:6" ht="12.75">
      <c r="A12" s="21" t="str">
        <f>'Year 1'!A12</f>
        <v>4.</v>
      </c>
      <c r="B12" s="3"/>
      <c r="C12" s="3"/>
      <c r="D12" s="3"/>
      <c r="E12" s="5">
        <f>'Year 2'!E12*1.05</f>
        <v>0</v>
      </c>
      <c r="F12" s="1"/>
    </row>
    <row r="13" spans="1:6" ht="12.75">
      <c r="A13" s="21" t="str">
        <f>'Year 1'!A13</f>
        <v>5.</v>
      </c>
      <c r="B13" s="3"/>
      <c r="C13" s="3"/>
      <c r="D13" s="3"/>
      <c r="E13" s="5">
        <f>'Year 2'!E13*1.05</f>
        <v>0</v>
      </c>
      <c r="F13" s="1"/>
    </row>
    <row r="14" spans="1:6" ht="12">
      <c r="A14" s="12" t="s">
        <v>17</v>
      </c>
      <c r="B14" s="4"/>
      <c r="C14" s="4"/>
      <c r="D14" s="4"/>
      <c r="E14" s="2"/>
      <c r="F14" s="1"/>
    </row>
    <row r="15" spans="1:6" ht="12">
      <c r="A15" s="12" t="s">
        <v>53</v>
      </c>
      <c r="B15" s="4" t="s">
        <v>58</v>
      </c>
      <c r="C15" s="4" t="s">
        <v>58</v>
      </c>
      <c r="D15" s="4">
        <f>SUM(D9:D14)</f>
        <v>3</v>
      </c>
      <c r="E15" s="5">
        <f>SUM(E9:E14)</f>
        <v>29314.383525</v>
      </c>
      <c r="F15" s="1"/>
    </row>
    <row r="16" spans="1:6" ht="12">
      <c r="A16" s="13"/>
      <c r="B16" s="3"/>
      <c r="C16" s="3"/>
      <c r="D16" s="3"/>
      <c r="E16" s="1"/>
      <c r="F16" s="1"/>
    </row>
    <row r="17" spans="1:6" ht="12">
      <c r="A17" s="8" t="s">
        <v>12</v>
      </c>
      <c r="B17" s="40"/>
      <c r="C17" s="41"/>
      <c r="D17" s="41"/>
      <c r="E17" s="41"/>
      <c r="F17" s="42"/>
    </row>
    <row r="18" spans="1:6" ht="12">
      <c r="A18" s="8" t="s">
        <v>18</v>
      </c>
      <c r="B18" s="3"/>
      <c r="C18" s="3"/>
      <c r="D18" s="3"/>
      <c r="E18" s="1"/>
      <c r="F18" s="1"/>
    </row>
    <row r="19" spans="1:6" ht="12">
      <c r="A19" s="8" t="s">
        <v>50</v>
      </c>
      <c r="B19" s="4"/>
      <c r="C19" s="4"/>
      <c r="D19" s="4"/>
      <c r="E19" s="5"/>
      <c r="F19" s="1"/>
    </row>
    <row r="20" spans="1:6" ht="12">
      <c r="A20" s="8" t="s">
        <v>60</v>
      </c>
      <c r="B20" s="4" t="s">
        <v>58</v>
      </c>
      <c r="C20" s="4">
        <v>9</v>
      </c>
      <c r="D20" s="4">
        <v>2</v>
      </c>
      <c r="E20" s="5">
        <f>'Year 2'!E20*1.05</f>
        <v>42997.5</v>
      </c>
      <c r="F20" s="1"/>
    </row>
    <row r="21" spans="1:6" ht="12">
      <c r="A21" s="8" t="s">
        <v>63</v>
      </c>
      <c r="B21" s="4"/>
      <c r="C21" s="4">
        <v>9</v>
      </c>
      <c r="D21" s="4">
        <v>2</v>
      </c>
      <c r="E21" s="5">
        <f>'Year 2'!E21*1.05</f>
        <v>4851</v>
      </c>
      <c r="F21" s="1"/>
    </row>
    <row r="22" spans="1:6" ht="12">
      <c r="A22" s="8" t="s">
        <v>19</v>
      </c>
      <c r="B22" s="3"/>
      <c r="C22" s="3"/>
      <c r="D22" s="3"/>
      <c r="E22" s="5"/>
      <c r="F22" s="1"/>
    </row>
    <row r="23" spans="1:6" ht="12">
      <c r="A23" s="8" t="s">
        <v>20</v>
      </c>
      <c r="B23" s="3"/>
      <c r="C23" s="3"/>
      <c r="D23" s="3"/>
      <c r="E23" s="5"/>
      <c r="F23" s="1"/>
    </row>
    <row r="24" spans="1:6" ht="12">
      <c r="A24" s="8" t="s">
        <v>13</v>
      </c>
      <c r="B24" s="3"/>
      <c r="C24" s="3"/>
      <c r="D24" s="3"/>
      <c r="E24" s="5">
        <f>E15+SUM(E18:E23)</f>
        <v>77162.883525</v>
      </c>
      <c r="F24" s="1"/>
    </row>
    <row r="25" spans="1:6" ht="12">
      <c r="A25" s="8"/>
      <c r="B25" s="3"/>
      <c r="C25" s="3"/>
      <c r="D25" s="3"/>
      <c r="E25" s="5"/>
      <c r="F25" s="1"/>
    </row>
    <row r="26" spans="1:6" ht="12">
      <c r="A26" s="8" t="s">
        <v>14</v>
      </c>
      <c r="B26" s="3"/>
      <c r="C26" s="3"/>
      <c r="D26" s="3"/>
      <c r="E26" s="5">
        <f>(E15*0.28)+(E18*0.08)+(E19*0.16)+(E20*0.08)+(E21*0.08)</f>
        <v>12035.907387000001</v>
      </c>
      <c r="F26" s="1"/>
    </row>
    <row r="27" spans="1:6" ht="12">
      <c r="A27" s="8" t="s">
        <v>15</v>
      </c>
      <c r="B27" s="3"/>
      <c r="C27" s="3"/>
      <c r="D27" s="3"/>
      <c r="E27" s="5">
        <f>E24+E26</f>
        <v>89198.790912</v>
      </c>
      <c r="F27" s="1"/>
    </row>
    <row r="28" spans="1:6" ht="12">
      <c r="A28" s="8"/>
      <c r="B28" s="3"/>
      <c r="C28" s="3"/>
      <c r="D28" s="3"/>
      <c r="E28" s="1"/>
      <c r="F28" s="1"/>
    </row>
    <row r="29" spans="1:6" ht="11.25">
      <c r="A29" s="8" t="s">
        <v>16</v>
      </c>
      <c r="B29" s="31"/>
      <c r="C29" s="32"/>
      <c r="D29" s="32"/>
      <c r="E29" s="32"/>
      <c r="F29" s="33"/>
    </row>
    <row r="30" spans="1:6" ht="11.25">
      <c r="A30" s="10"/>
      <c r="B30" s="34"/>
      <c r="C30" s="35"/>
      <c r="D30" s="35"/>
      <c r="E30" s="35"/>
      <c r="F30" s="36"/>
    </row>
    <row r="31" spans="1:6" ht="11.25">
      <c r="A31" s="10"/>
      <c r="B31" s="34"/>
      <c r="C31" s="35"/>
      <c r="D31" s="35"/>
      <c r="E31" s="35"/>
      <c r="F31" s="36"/>
    </row>
    <row r="32" spans="1:6" ht="11.25">
      <c r="A32" s="8"/>
      <c r="B32" s="37"/>
      <c r="C32" s="38"/>
      <c r="D32" s="38"/>
      <c r="E32" s="38"/>
      <c r="F32" s="39"/>
    </row>
    <row r="33" spans="1:6" ht="12">
      <c r="A33" s="8" t="s">
        <v>23</v>
      </c>
      <c r="B33" s="9"/>
      <c r="C33" s="9"/>
      <c r="D33" s="9"/>
      <c r="E33" s="22">
        <v>4500</v>
      </c>
      <c r="F33" s="8"/>
    </row>
    <row r="34" spans="1:6" ht="12">
      <c r="A34" s="8"/>
      <c r="B34" s="9"/>
      <c r="C34" s="9"/>
      <c r="D34" s="9"/>
      <c r="E34" s="1"/>
      <c r="F34" s="8"/>
    </row>
    <row r="35" spans="1:6" ht="12">
      <c r="A35" s="8" t="s">
        <v>21</v>
      </c>
      <c r="B35" s="9"/>
      <c r="C35" s="9"/>
      <c r="D35" s="9"/>
      <c r="E35" s="5">
        <f>1600*4</f>
        <v>6400</v>
      </c>
      <c r="F35" s="8"/>
    </row>
    <row r="36" spans="1:6" ht="12">
      <c r="A36" s="8" t="s">
        <v>22</v>
      </c>
      <c r="B36" s="9"/>
      <c r="C36" s="9"/>
      <c r="D36" s="9"/>
      <c r="E36" s="6"/>
      <c r="F36" s="8"/>
    </row>
    <row r="37" spans="1:6" ht="12">
      <c r="A37" s="8"/>
      <c r="B37" s="9"/>
      <c r="C37" s="9"/>
      <c r="D37" s="9"/>
      <c r="E37" s="1"/>
      <c r="F37" s="8"/>
    </row>
    <row r="38" spans="1:6" ht="12">
      <c r="A38" s="8" t="s">
        <v>24</v>
      </c>
      <c r="B38" s="9"/>
      <c r="C38" s="9"/>
      <c r="D38" s="9"/>
      <c r="E38" s="1"/>
      <c r="F38" s="8"/>
    </row>
    <row r="39" spans="1:6" ht="12">
      <c r="A39" s="8" t="s">
        <v>41</v>
      </c>
      <c r="B39" s="9"/>
      <c r="C39" s="9"/>
      <c r="D39" s="9"/>
      <c r="E39" s="1"/>
      <c r="F39" s="8"/>
    </row>
    <row r="40" spans="1:6" ht="12">
      <c r="A40" s="8" t="s">
        <v>43</v>
      </c>
      <c r="B40" s="9"/>
      <c r="C40" s="9"/>
      <c r="D40" s="9"/>
      <c r="E40" s="1"/>
      <c r="F40" s="8"/>
    </row>
    <row r="41" spans="1:6" ht="12">
      <c r="A41" s="8" t="s">
        <v>40</v>
      </c>
      <c r="B41" s="9"/>
      <c r="C41" s="9"/>
      <c r="D41" s="9"/>
      <c r="E41" s="1"/>
      <c r="F41" s="8"/>
    </row>
    <row r="42" spans="1:6" ht="12">
      <c r="A42" s="8" t="s">
        <v>46</v>
      </c>
      <c r="B42" s="9"/>
      <c r="C42" s="9"/>
      <c r="D42" s="9"/>
      <c r="E42" s="1"/>
      <c r="F42" s="8"/>
    </row>
    <row r="43" spans="1:6" ht="12">
      <c r="A43" s="15" t="s">
        <v>47</v>
      </c>
      <c r="B43" s="9"/>
      <c r="C43" s="9"/>
      <c r="D43" s="9"/>
      <c r="E43" s="5">
        <f>SUM(E39:E42)</f>
        <v>0</v>
      </c>
      <c r="F43" s="8"/>
    </row>
    <row r="44" spans="1:6" ht="12">
      <c r="A44" s="8" t="s">
        <v>25</v>
      </c>
      <c r="B44" s="9"/>
      <c r="C44" s="9"/>
      <c r="D44" s="9"/>
      <c r="E44" s="17"/>
      <c r="F44" s="8"/>
    </row>
    <row r="45" spans="1:6" ht="12">
      <c r="A45" s="8" t="s">
        <v>26</v>
      </c>
      <c r="B45" s="9"/>
      <c r="C45" s="9"/>
      <c r="D45" s="9"/>
      <c r="E45" s="5">
        <v>900</v>
      </c>
      <c r="F45" s="8"/>
    </row>
    <row r="46" spans="1:6" ht="12">
      <c r="A46" s="8" t="s">
        <v>27</v>
      </c>
      <c r="B46" s="9"/>
      <c r="C46" s="9"/>
      <c r="D46" s="9"/>
      <c r="E46" s="6">
        <v>900</v>
      </c>
      <c r="F46" s="8"/>
    </row>
    <row r="47" spans="1:6" ht="12">
      <c r="A47" s="8" t="s">
        <v>28</v>
      </c>
      <c r="B47" s="9"/>
      <c r="C47" s="9"/>
      <c r="D47" s="9"/>
      <c r="E47" s="17"/>
      <c r="F47" s="8"/>
    </row>
    <row r="48" spans="1:6" ht="12">
      <c r="A48" s="8" t="s">
        <v>29</v>
      </c>
      <c r="B48" s="9"/>
      <c r="C48" s="9"/>
      <c r="D48" s="9"/>
      <c r="E48" s="6"/>
      <c r="F48" s="8"/>
    </row>
    <row r="49" spans="1:6" ht="12">
      <c r="A49" s="8" t="s">
        <v>30</v>
      </c>
      <c r="B49" s="9"/>
      <c r="C49" s="9"/>
      <c r="D49" s="9"/>
      <c r="E49" s="5"/>
      <c r="F49" s="8"/>
    </row>
    <row r="50" spans="1:6" ht="12">
      <c r="A50" s="8" t="s">
        <v>51</v>
      </c>
      <c r="B50" s="9"/>
      <c r="C50" s="9"/>
      <c r="D50" s="9"/>
      <c r="E50" s="5">
        <f>'Year 2'!E50*1.05</f>
        <v>35280</v>
      </c>
      <c r="F50" s="8"/>
    </row>
    <row r="51" spans="1:6" ht="12">
      <c r="A51" s="15" t="s">
        <v>31</v>
      </c>
      <c r="B51" s="9"/>
      <c r="C51" s="9"/>
      <c r="D51" s="9"/>
      <c r="E51" s="5">
        <f>SUM(E45:E50)</f>
        <v>37080</v>
      </c>
      <c r="F51" s="8"/>
    </row>
    <row r="52" spans="1:6" ht="12">
      <c r="A52" s="8" t="s">
        <v>32</v>
      </c>
      <c r="B52" s="9"/>
      <c r="C52" s="9"/>
      <c r="D52" s="9"/>
      <c r="E52" s="6">
        <f>E27+E33+E35+E36+E43+E51</f>
        <v>137178.790912</v>
      </c>
      <c r="F52" s="8"/>
    </row>
    <row r="53" spans="1:6" ht="12">
      <c r="A53" s="8" t="s">
        <v>33</v>
      </c>
      <c r="B53" s="9"/>
      <c r="C53" s="9"/>
      <c r="D53" s="9"/>
      <c r="E53" s="1"/>
      <c r="F53" s="8"/>
    </row>
    <row r="54" spans="1:6" ht="12.75">
      <c r="A54" s="19" t="s">
        <v>52</v>
      </c>
      <c r="B54" s="9"/>
      <c r="C54" s="9"/>
      <c r="D54" s="9"/>
      <c r="E54" s="5">
        <f>(E27+E35+E36+E43+E45+E46+E48)*0.375</f>
        <v>36524.546592</v>
      </c>
      <c r="F54" s="8"/>
    </row>
    <row r="55" spans="1:6" ht="12">
      <c r="A55" s="8" t="s">
        <v>34</v>
      </c>
      <c r="B55" s="9"/>
      <c r="C55" s="9"/>
      <c r="D55" s="9"/>
      <c r="E55" s="6">
        <f>E52+E54</f>
        <v>173703.337504</v>
      </c>
      <c r="F55" s="8"/>
    </row>
    <row r="56" spans="1:6" ht="12">
      <c r="A56" s="8" t="s">
        <v>35</v>
      </c>
      <c r="B56" s="9"/>
      <c r="C56" s="9"/>
      <c r="D56" s="9"/>
      <c r="E56" s="1"/>
      <c r="F56" s="8"/>
    </row>
    <row r="57" spans="1:6" ht="12">
      <c r="A57" s="8" t="s">
        <v>36</v>
      </c>
      <c r="B57" s="9"/>
      <c r="C57" s="9"/>
      <c r="D57" s="9"/>
      <c r="E57" s="6">
        <f>E55</f>
        <v>173703.337504</v>
      </c>
      <c r="F57" s="8"/>
    </row>
    <row r="58" spans="1:6" ht="11.25">
      <c r="A58" s="8" t="s">
        <v>42</v>
      </c>
      <c r="B58" s="28" t="s">
        <v>37</v>
      </c>
      <c r="C58" s="29"/>
      <c r="D58" s="29"/>
      <c r="E58" s="29"/>
      <c r="F58" s="30"/>
    </row>
    <row r="59" spans="1:6" ht="11.25">
      <c r="A59" s="8" t="s">
        <v>38</v>
      </c>
      <c r="B59" s="9"/>
      <c r="C59" s="9"/>
      <c r="D59" s="9"/>
      <c r="E59" s="8"/>
      <c r="F59" s="8"/>
    </row>
    <row r="60" spans="1:6" ht="12.75">
      <c r="A60" s="19" t="str">
        <f>A6</f>
        <v>C. Edward Chow</v>
      </c>
      <c r="B60" s="9"/>
      <c r="C60" s="9"/>
      <c r="D60" s="9"/>
      <c r="E60" s="8"/>
      <c r="F60" s="8"/>
    </row>
    <row r="61" spans="1:6" ht="11.25">
      <c r="A61" s="16" t="s">
        <v>39</v>
      </c>
      <c r="B61" s="9"/>
      <c r="C61" s="9"/>
      <c r="D61" s="9"/>
      <c r="E61" s="8"/>
      <c r="F61" s="8"/>
    </row>
    <row r="62" spans="1:6" ht="11.25">
      <c r="A62" s="8"/>
      <c r="B62" s="9"/>
      <c r="C62" s="9"/>
      <c r="D62" s="9"/>
      <c r="E62" s="8"/>
      <c r="F62" s="8"/>
    </row>
  </sheetData>
  <mergeCells count="5">
    <mergeCell ref="A1:E1"/>
    <mergeCell ref="B7:D7"/>
    <mergeCell ref="B58:F58"/>
    <mergeCell ref="B29:F32"/>
    <mergeCell ref="B17:F1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workbookViewId="0" topLeftCell="A7">
      <selection activeCell="A11" sqref="A11"/>
    </sheetView>
  </sheetViews>
  <sheetFormatPr defaultColWidth="9.140625" defaultRowHeight="12.75"/>
  <cols>
    <col min="1" max="1" width="57.57421875" style="7" customWidth="1"/>
    <col min="2" max="2" width="7.28125" style="14" customWidth="1"/>
    <col min="3" max="4" width="8.421875" style="14" bestFit="1" customWidth="1"/>
    <col min="5" max="5" width="13.140625" style="7" customWidth="1"/>
    <col min="6" max="6" width="12.8515625" style="7" bestFit="1" customWidth="1"/>
    <col min="7" max="16384" width="9.140625" style="7" customWidth="1"/>
  </cols>
  <sheetData>
    <row r="1" spans="1:6" ht="18.75" customHeight="1">
      <c r="A1" s="23" t="s">
        <v>44</v>
      </c>
      <c r="B1" s="24"/>
      <c r="C1" s="24"/>
      <c r="D1" s="24"/>
      <c r="E1" s="24"/>
      <c r="F1" s="18" t="s">
        <v>49</v>
      </c>
    </row>
    <row r="2" spans="1:6" ht="11.25">
      <c r="A2" s="8" t="s">
        <v>0</v>
      </c>
      <c r="B2" s="9"/>
      <c r="C2" s="9"/>
      <c r="D2" s="9"/>
      <c r="E2" s="8"/>
      <c r="F2" s="8"/>
    </row>
    <row r="3" spans="1:6" ht="12.75">
      <c r="A3" s="19" t="s">
        <v>5</v>
      </c>
      <c r="B3" s="9"/>
      <c r="C3" s="9"/>
      <c r="D3" s="9"/>
      <c r="E3" s="8"/>
      <c r="F3" s="8"/>
    </row>
    <row r="4" spans="1:6" ht="11.25">
      <c r="A4" s="10"/>
      <c r="B4" s="9"/>
      <c r="C4" s="9"/>
      <c r="D4" s="9"/>
      <c r="E4" s="8"/>
      <c r="F4" s="8"/>
    </row>
    <row r="5" spans="1:6" ht="11.25">
      <c r="A5" s="8" t="s">
        <v>1</v>
      </c>
      <c r="B5" s="9"/>
      <c r="C5" s="9"/>
      <c r="D5" s="9"/>
      <c r="E5" s="8"/>
      <c r="F5" s="8"/>
    </row>
    <row r="6" spans="1:6" ht="12.75">
      <c r="A6" s="19" t="str">
        <f>'Year 1'!A6</f>
        <v>C. Edward Chow</v>
      </c>
      <c r="B6" s="9"/>
      <c r="C6" s="9"/>
      <c r="D6" s="9"/>
      <c r="E6" s="8"/>
      <c r="F6" s="8"/>
    </row>
    <row r="7" spans="1:6" ht="27" customHeight="1">
      <c r="A7" s="10"/>
      <c r="B7" s="25" t="s">
        <v>6</v>
      </c>
      <c r="C7" s="26"/>
      <c r="D7" s="27"/>
      <c r="E7" s="11" t="s">
        <v>10</v>
      </c>
      <c r="F7" s="11" t="s">
        <v>11</v>
      </c>
    </row>
    <row r="8" spans="1:6" ht="11.25">
      <c r="A8" s="8" t="s">
        <v>2</v>
      </c>
      <c r="B8" s="9" t="s">
        <v>7</v>
      </c>
      <c r="C8" s="9" t="s">
        <v>8</v>
      </c>
      <c r="D8" s="9" t="s">
        <v>9</v>
      </c>
      <c r="E8" s="8"/>
      <c r="F8" s="8"/>
    </row>
    <row r="9" spans="1:6" ht="12.75">
      <c r="A9" s="43" t="s">
        <v>66</v>
      </c>
      <c r="B9" s="4"/>
      <c r="C9" s="4"/>
      <c r="D9" s="45">
        <f>'Year 1'!D9+'Year 2'!D9+'Year 3'!D9</f>
        <v>4.5</v>
      </c>
      <c r="E9" s="5">
        <f>'Year 1'!E9+'Year 2'!E9+'Year 3'!E9</f>
        <v>43903.32277500001</v>
      </c>
      <c r="F9" s="1"/>
    </row>
    <row r="10" spans="1:6" ht="12.75">
      <c r="A10" s="43" t="s">
        <v>65</v>
      </c>
      <c r="B10" s="4"/>
      <c r="C10" s="4"/>
      <c r="D10" s="45">
        <f>'Year 1'!D10+'Year 2'!D10+'Year 3'!D10</f>
        <v>4.5</v>
      </c>
      <c r="E10" s="5">
        <f>'Year 1'!E10+'Year 2'!E10+'Year 3'!E10</f>
        <v>40129.572916666664</v>
      </c>
      <c r="F10" s="1"/>
    </row>
    <row r="11" spans="1:6" ht="12.75">
      <c r="A11" s="21" t="str">
        <f>'Year 1'!A11</f>
        <v>Terry Boult</v>
      </c>
      <c r="B11" s="3"/>
      <c r="C11" s="3"/>
      <c r="D11" s="3"/>
      <c r="E11" s="5">
        <f>'Year 1'!E11+'Year 2'!E11+'Year 3'!E11</f>
        <v>0</v>
      </c>
      <c r="F11" s="1"/>
    </row>
    <row r="12" spans="1:6" ht="12.75">
      <c r="A12" s="21" t="str">
        <f>'Year 1'!A12</f>
        <v>4.</v>
      </c>
      <c r="B12" s="3"/>
      <c r="C12" s="3"/>
      <c r="D12" s="3"/>
      <c r="E12" s="5">
        <f>'Year 1'!E12+'Year 2'!E12+'Year 3'!E12</f>
        <v>0</v>
      </c>
      <c r="F12" s="1"/>
    </row>
    <row r="13" spans="1:6" ht="12.75">
      <c r="A13" s="21" t="str">
        <f>'Year 1'!A13</f>
        <v>5.</v>
      </c>
      <c r="B13" s="3"/>
      <c r="C13" s="3"/>
      <c r="D13" s="3"/>
      <c r="E13" s="5">
        <f>'Year 1'!E13+'Year 2'!E13+'Year 3'!E13</f>
        <v>0</v>
      </c>
      <c r="F13" s="1"/>
    </row>
    <row r="14" spans="1:6" ht="12">
      <c r="A14" s="12" t="s">
        <v>17</v>
      </c>
      <c r="B14" s="4"/>
      <c r="C14" s="4"/>
      <c r="D14" s="4"/>
      <c r="E14" s="2"/>
      <c r="F14" s="1"/>
    </row>
    <row r="15" spans="1:6" ht="12">
      <c r="A15" s="12" t="s">
        <v>53</v>
      </c>
      <c r="B15" s="4"/>
      <c r="C15" s="4"/>
      <c r="D15" s="46">
        <f>'Year 1'!D15+'Year 2'!D15+'Year 3'!D15</f>
        <v>9</v>
      </c>
      <c r="E15" s="5">
        <f>SUM(E9:E14)</f>
        <v>84032.89569166666</v>
      </c>
      <c r="F15" s="1"/>
    </row>
    <row r="16" spans="1:6" ht="12">
      <c r="A16" s="13"/>
      <c r="B16" s="3"/>
      <c r="C16" s="3"/>
      <c r="D16" s="3"/>
      <c r="E16" s="1"/>
      <c r="F16" s="1"/>
    </row>
    <row r="17" spans="1:6" ht="12">
      <c r="A17" s="8" t="s">
        <v>12</v>
      </c>
      <c r="B17" s="40"/>
      <c r="C17" s="41"/>
      <c r="D17" s="41"/>
      <c r="E17" s="41"/>
      <c r="F17" s="42"/>
    </row>
    <row r="18" spans="1:6" ht="12">
      <c r="A18" s="8" t="s">
        <v>18</v>
      </c>
      <c r="B18" s="3"/>
      <c r="C18" s="3"/>
      <c r="D18" s="3"/>
      <c r="E18" s="1"/>
      <c r="F18" s="1"/>
    </row>
    <row r="19" spans="1:6" ht="12">
      <c r="A19" s="8" t="s">
        <v>50</v>
      </c>
      <c r="B19" s="4"/>
      <c r="C19" s="4"/>
      <c r="D19" s="4"/>
      <c r="E19" s="5"/>
      <c r="F19" s="1"/>
    </row>
    <row r="20" spans="1:6" ht="12">
      <c r="A20" s="8" t="s">
        <v>60</v>
      </c>
      <c r="B20" s="4"/>
      <c r="C20" s="4">
        <f>'Year 1'!C20+'Year 2'!C20+'Year 3'!C20</f>
        <v>27</v>
      </c>
      <c r="D20" s="4">
        <f>'Year 1'!D20+'Year 2'!D20+'Year 3'!D20</f>
        <v>6</v>
      </c>
      <c r="E20" s="5">
        <f>'Year 1'!E20+'Year 2'!E20+'Year 3'!E20</f>
        <v>122947.5</v>
      </c>
      <c r="F20" s="1"/>
    </row>
    <row r="21" spans="1:6" ht="12">
      <c r="A21" s="8" t="s">
        <v>63</v>
      </c>
      <c r="B21" s="4"/>
      <c r="C21" s="4">
        <f>'Year 1'!C21+'Year 2'!C21+'Year 3'!C21</f>
        <v>27</v>
      </c>
      <c r="D21" s="4">
        <f>'Year 1'!D21+'Year 2'!D21+'Year 3'!D21</f>
        <v>6</v>
      </c>
      <c r="E21" s="5">
        <f>'Year 1'!E21+'Year 2'!E21+'Year 3'!E21</f>
        <v>13871</v>
      </c>
      <c r="F21" s="1"/>
    </row>
    <row r="22" spans="1:6" ht="12">
      <c r="A22" s="8" t="s">
        <v>19</v>
      </c>
      <c r="B22" s="3"/>
      <c r="C22" s="3"/>
      <c r="D22" s="3"/>
      <c r="E22" s="5"/>
      <c r="F22" s="1"/>
    </row>
    <row r="23" spans="1:6" ht="12">
      <c r="A23" s="8" t="s">
        <v>20</v>
      </c>
      <c r="B23" s="3"/>
      <c r="C23" s="3"/>
      <c r="D23" s="3"/>
      <c r="E23" s="5"/>
      <c r="F23" s="1"/>
    </row>
    <row r="24" spans="1:6" ht="12">
      <c r="A24" s="8" t="s">
        <v>13</v>
      </c>
      <c r="B24" s="3"/>
      <c r="C24" s="3"/>
      <c r="D24" s="3"/>
      <c r="E24" s="5">
        <f>E15+SUM(E18:E23)</f>
        <v>220851.39569166666</v>
      </c>
      <c r="F24" s="1"/>
    </row>
    <row r="25" spans="1:6" ht="12">
      <c r="A25" s="8"/>
      <c r="B25" s="3"/>
      <c r="C25" s="3"/>
      <c r="D25" s="3"/>
      <c r="E25" s="5"/>
      <c r="F25" s="1"/>
    </row>
    <row r="26" spans="1:6" ht="12">
      <c r="A26" s="8" t="s">
        <v>14</v>
      </c>
      <c r="B26" s="3"/>
      <c r="C26" s="3"/>
      <c r="D26" s="3"/>
      <c r="E26" s="5">
        <f>(E15*0.28)+(E18*0.08)+(E19*0.16)+(E20*0.08)+(E21*0.08)</f>
        <v>34474.69079366667</v>
      </c>
      <c r="F26" s="1"/>
    </row>
    <row r="27" spans="1:6" ht="12">
      <c r="A27" s="8" t="s">
        <v>15</v>
      </c>
      <c r="B27" s="3"/>
      <c r="C27" s="3"/>
      <c r="D27" s="3"/>
      <c r="E27" s="5">
        <f>E24+E26</f>
        <v>255326.08648533333</v>
      </c>
      <c r="F27" s="1"/>
    </row>
    <row r="28" spans="1:6" ht="12">
      <c r="A28" s="8"/>
      <c r="B28" s="3"/>
      <c r="C28" s="3"/>
      <c r="D28" s="3"/>
      <c r="E28" s="1"/>
      <c r="F28" s="1"/>
    </row>
    <row r="29" spans="1:6" ht="11.25">
      <c r="A29" s="8" t="s">
        <v>16</v>
      </c>
      <c r="B29" s="31"/>
      <c r="C29" s="32"/>
      <c r="D29" s="32"/>
      <c r="E29" s="32"/>
      <c r="F29" s="33"/>
    </row>
    <row r="30" spans="1:6" ht="11.25">
      <c r="A30" s="10"/>
      <c r="B30" s="34"/>
      <c r="C30" s="35"/>
      <c r="D30" s="35"/>
      <c r="E30" s="35"/>
      <c r="F30" s="36"/>
    </row>
    <row r="31" spans="1:6" ht="11.25">
      <c r="A31" s="10"/>
      <c r="B31" s="34"/>
      <c r="C31" s="35"/>
      <c r="D31" s="35"/>
      <c r="E31" s="35"/>
      <c r="F31" s="36"/>
    </row>
    <row r="32" spans="1:6" ht="11.25">
      <c r="A32" s="8"/>
      <c r="B32" s="37"/>
      <c r="C32" s="38"/>
      <c r="D32" s="38"/>
      <c r="E32" s="38"/>
      <c r="F32" s="39"/>
    </row>
    <row r="33" spans="1:6" ht="12">
      <c r="A33" s="8" t="s">
        <v>23</v>
      </c>
      <c r="B33" s="9"/>
      <c r="C33" s="9"/>
      <c r="D33" s="9"/>
      <c r="E33" s="5">
        <f>'Year 1'!E33+'Year 2'!E33+'Year 3'!E33</f>
        <v>13500</v>
      </c>
      <c r="F33" s="8"/>
    </row>
    <row r="34" spans="1:6" ht="12">
      <c r="A34" s="8"/>
      <c r="B34" s="9"/>
      <c r="C34" s="9"/>
      <c r="D34" s="9"/>
      <c r="E34" s="1"/>
      <c r="F34" s="8"/>
    </row>
    <row r="35" spans="1:6" ht="12">
      <c r="A35" s="8" t="s">
        <v>21</v>
      </c>
      <c r="B35" s="9"/>
      <c r="C35" s="9"/>
      <c r="D35" s="9"/>
      <c r="E35" s="5">
        <f>'Year 1'!E35+'Year 2'!E35+'Year 3'!E35</f>
        <v>19200</v>
      </c>
      <c r="F35" s="8"/>
    </row>
    <row r="36" spans="1:6" ht="12">
      <c r="A36" s="8" t="s">
        <v>22</v>
      </c>
      <c r="B36" s="9"/>
      <c r="C36" s="9"/>
      <c r="D36" s="9"/>
      <c r="E36" s="5">
        <f>'Year 1'!E36+'Year 2'!E36+'Year 3'!E36</f>
        <v>0</v>
      </c>
      <c r="F36" s="8"/>
    </row>
    <row r="37" spans="1:6" ht="12">
      <c r="A37" s="8"/>
      <c r="B37" s="9"/>
      <c r="C37" s="9"/>
      <c r="D37" s="9"/>
      <c r="E37" s="1"/>
      <c r="F37" s="8"/>
    </row>
    <row r="38" spans="1:6" ht="12">
      <c r="A38" s="8" t="s">
        <v>24</v>
      </c>
      <c r="B38" s="9"/>
      <c r="C38" s="9"/>
      <c r="D38" s="9"/>
      <c r="E38" s="1"/>
      <c r="F38" s="8"/>
    </row>
    <row r="39" spans="1:6" ht="12">
      <c r="A39" s="8" t="s">
        <v>41</v>
      </c>
      <c r="B39" s="9"/>
      <c r="C39" s="9"/>
      <c r="D39" s="9"/>
      <c r="E39" s="5">
        <f>'Year 1'!E39+'Year 2'!E39+'Year 3'!E39</f>
        <v>0</v>
      </c>
      <c r="F39" s="8"/>
    </row>
    <row r="40" spans="1:6" ht="12">
      <c r="A40" s="8" t="s">
        <v>43</v>
      </c>
      <c r="B40" s="9"/>
      <c r="C40" s="9"/>
      <c r="D40" s="9"/>
      <c r="E40" s="5">
        <f>'Year 1'!E40+'Year 2'!E40+'Year 3'!E40</f>
        <v>0</v>
      </c>
      <c r="F40" s="8"/>
    </row>
    <row r="41" spans="1:6" ht="12">
      <c r="A41" s="8" t="s">
        <v>40</v>
      </c>
      <c r="B41" s="9"/>
      <c r="C41" s="9"/>
      <c r="D41" s="9"/>
      <c r="E41" s="5">
        <f>'Year 1'!E41+'Year 2'!E41+'Year 3'!E41</f>
        <v>0</v>
      </c>
      <c r="F41" s="8"/>
    </row>
    <row r="42" spans="1:6" ht="12">
      <c r="A42" s="8" t="s">
        <v>46</v>
      </c>
      <c r="B42" s="9"/>
      <c r="C42" s="9"/>
      <c r="D42" s="9"/>
      <c r="E42" s="5">
        <f>'Year 1'!E42+'Year 2'!E42+'Year 3'!E42</f>
        <v>0</v>
      </c>
      <c r="F42" s="8"/>
    </row>
    <row r="43" spans="1:6" ht="12">
      <c r="A43" s="15" t="s">
        <v>47</v>
      </c>
      <c r="B43" s="9"/>
      <c r="C43" s="9"/>
      <c r="D43" s="9"/>
      <c r="E43" s="5">
        <f>SUM(E39:E42)</f>
        <v>0</v>
      </c>
      <c r="F43" s="8"/>
    </row>
    <row r="44" spans="1:6" ht="12">
      <c r="A44" s="8" t="s">
        <v>25</v>
      </c>
      <c r="B44" s="9"/>
      <c r="C44" s="9"/>
      <c r="D44" s="9"/>
      <c r="E44" s="17"/>
      <c r="F44" s="8"/>
    </row>
    <row r="45" spans="1:6" ht="12">
      <c r="A45" s="8" t="s">
        <v>26</v>
      </c>
      <c r="B45" s="9"/>
      <c r="C45" s="9"/>
      <c r="D45" s="9"/>
      <c r="E45" s="5">
        <f>'Year 1'!E45+'Year 2'!E45+'Year 3'!E45</f>
        <v>2700</v>
      </c>
      <c r="F45" s="8"/>
    </row>
    <row r="46" spans="1:6" ht="12">
      <c r="A46" s="8" t="s">
        <v>27</v>
      </c>
      <c r="B46" s="9"/>
      <c r="C46" s="9"/>
      <c r="D46" s="9"/>
      <c r="E46" s="5">
        <f>'Year 1'!E46+'Year 2'!E46+'Year 3'!E46</f>
        <v>2700</v>
      </c>
      <c r="F46" s="8"/>
    </row>
    <row r="47" spans="1:6" ht="12">
      <c r="A47" s="8" t="s">
        <v>28</v>
      </c>
      <c r="B47" s="9"/>
      <c r="C47" s="9"/>
      <c r="D47" s="9"/>
      <c r="E47" s="5">
        <f>'Year 1'!E47+'Year 2'!E47+'Year 3'!E47</f>
        <v>0</v>
      </c>
      <c r="F47" s="8"/>
    </row>
    <row r="48" spans="1:6" ht="12">
      <c r="A48" s="8" t="s">
        <v>29</v>
      </c>
      <c r="B48" s="9"/>
      <c r="C48" s="9"/>
      <c r="D48" s="9"/>
      <c r="E48" s="5">
        <f>'Year 1'!E48+'Year 2'!E48+'Year 3'!E48</f>
        <v>0</v>
      </c>
      <c r="F48" s="8"/>
    </row>
    <row r="49" spans="1:6" ht="12">
      <c r="A49" s="8" t="s">
        <v>30</v>
      </c>
      <c r="B49" s="9"/>
      <c r="C49" s="9"/>
      <c r="D49" s="9"/>
      <c r="E49" s="5">
        <f>'Year 1'!E49+'Year 2'!E49+'Year 3'!E49</f>
        <v>0</v>
      </c>
      <c r="F49" s="8"/>
    </row>
    <row r="50" spans="1:6" ht="12">
      <c r="A50" s="8" t="s">
        <v>51</v>
      </c>
      <c r="B50" s="9"/>
      <c r="C50" s="9"/>
      <c r="D50" s="9"/>
      <c r="E50" s="5">
        <f>'Year 1'!E50+'Year 2'!E50+'Year 3'!E50</f>
        <v>100880</v>
      </c>
      <c r="F50" s="8"/>
    </row>
    <row r="51" spans="1:6" ht="12">
      <c r="A51" s="15" t="s">
        <v>31</v>
      </c>
      <c r="B51" s="9"/>
      <c r="C51" s="9"/>
      <c r="D51" s="9"/>
      <c r="E51" s="5">
        <f>SUM(E45:E50)</f>
        <v>106280</v>
      </c>
      <c r="F51" s="8"/>
    </row>
    <row r="52" spans="1:6" ht="12">
      <c r="A52" s="8" t="s">
        <v>32</v>
      </c>
      <c r="B52" s="9"/>
      <c r="C52" s="9"/>
      <c r="D52" s="9"/>
      <c r="E52" s="6">
        <f>E27+E33+E35+E36+E43+E51</f>
        <v>394306.08648533333</v>
      </c>
      <c r="F52" s="8"/>
    </row>
    <row r="53" spans="1:6" ht="12">
      <c r="A53" s="8" t="s">
        <v>33</v>
      </c>
      <c r="B53" s="9"/>
      <c r="C53" s="9"/>
      <c r="D53" s="9"/>
      <c r="E53" s="1"/>
      <c r="F53" s="8"/>
    </row>
    <row r="54" spans="1:6" ht="12.75">
      <c r="A54" s="19" t="s">
        <v>52</v>
      </c>
      <c r="B54" s="9"/>
      <c r="C54" s="9"/>
      <c r="D54" s="9"/>
      <c r="E54" s="5">
        <f>(E27+E35+E36+E43+E45+E46+E48)*0.375</f>
        <v>104972.282432</v>
      </c>
      <c r="F54" s="8"/>
    </row>
    <row r="55" spans="1:6" ht="12">
      <c r="A55" s="8" t="s">
        <v>34</v>
      </c>
      <c r="B55" s="9"/>
      <c r="C55" s="9"/>
      <c r="D55" s="9"/>
      <c r="E55" s="6">
        <f>E52+E54</f>
        <v>499278.3689173333</v>
      </c>
      <c r="F55" s="8"/>
    </row>
    <row r="56" spans="1:6" ht="12">
      <c r="A56" s="8" t="s">
        <v>35</v>
      </c>
      <c r="B56" s="9"/>
      <c r="C56" s="9"/>
      <c r="D56" s="9"/>
      <c r="E56" s="1"/>
      <c r="F56" s="8"/>
    </row>
    <row r="57" spans="1:6" ht="12">
      <c r="A57" s="8" t="s">
        <v>36</v>
      </c>
      <c r="B57" s="9"/>
      <c r="C57" s="9"/>
      <c r="D57" s="9"/>
      <c r="E57" s="6">
        <f>E55</f>
        <v>499278.3689173333</v>
      </c>
      <c r="F57" s="8"/>
    </row>
    <row r="58" spans="1:6" ht="11.25">
      <c r="A58" s="8" t="s">
        <v>42</v>
      </c>
      <c r="B58" s="28" t="s">
        <v>37</v>
      </c>
      <c r="C58" s="29"/>
      <c r="D58" s="29"/>
      <c r="E58" s="29"/>
      <c r="F58" s="30"/>
    </row>
    <row r="59" spans="1:6" ht="11.25">
      <c r="A59" s="8" t="s">
        <v>38</v>
      </c>
      <c r="B59" s="9"/>
      <c r="C59" s="9"/>
      <c r="D59" s="9"/>
      <c r="E59" s="8"/>
      <c r="F59" s="8"/>
    </row>
    <row r="60" spans="1:6" ht="12.75">
      <c r="A60" s="19" t="str">
        <f>A6</f>
        <v>C. Edward Chow</v>
      </c>
      <c r="B60" s="9"/>
      <c r="C60" s="9"/>
      <c r="D60" s="9"/>
      <c r="E60" s="8"/>
      <c r="F60" s="8"/>
    </row>
    <row r="61" spans="1:6" ht="11.25">
      <c r="A61" s="16" t="s">
        <v>39</v>
      </c>
      <c r="B61" s="9"/>
      <c r="C61" s="9"/>
      <c r="D61" s="9"/>
      <c r="E61" s="8"/>
      <c r="F61" s="8"/>
    </row>
    <row r="62" spans="1:6" ht="11.25">
      <c r="A62" s="8"/>
      <c r="B62" s="9"/>
      <c r="C62" s="9"/>
      <c r="D62" s="9"/>
      <c r="E62" s="8"/>
      <c r="F62" s="8"/>
    </row>
  </sheetData>
  <mergeCells count="5">
    <mergeCell ref="A1:E1"/>
    <mergeCell ref="B7:D7"/>
    <mergeCell ref="B58:F58"/>
    <mergeCell ref="B29:F32"/>
    <mergeCell ref="B17:F1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UCCS:  EAS/ECE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msoltani</dc:creator>
  <cp:keywords/>
  <dc:description/>
  <cp:lastModifiedBy>Edward Chow</cp:lastModifiedBy>
  <cp:lastPrinted>2005-02-01T18:55:54Z</cp:lastPrinted>
  <dcterms:created xsi:type="dcterms:W3CDTF">2002-10-16T18:51:27Z</dcterms:created>
  <dcterms:modified xsi:type="dcterms:W3CDTF">2005-02-01T19:38:30Z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1811226116</vt:i4>
  </property>
  <property fmtid="{D5CDD505-2E9C-101B-9397-08002B2CF9AE}" pid="3" name="_EmailSubject">
    <vt:lpwstr>template</vt:lpwstr>
  </property>
  <property fmtid="{D5CDD505-2E9C-101B-9397-08002B2CF9AE}" pid="4" name="_AuthorEmail">
    <vt:lpwstr>rtaylor@eas.uccs.edu</vt:lpwstr>
  </property>
  <property fmtid="{D5CDD505-2E9C-101B-9397-08002B2CF9AE}" pid="5" name="_AuthorEmailDisplayName">
    <vt:lpwstr>Rhea J. Taylor</vt:lpwstr>
  </property>
  <property fmtid="{D5CDD505-2E9C-101B-9397-08002B2CF9AE}" pid="6" name="_PreviousAdHocReviewCycleID">
    <vt:i4>1569880974</vt:i4>
  </property>
  <property fmtid="{D5CDD505-2E9C-101B-9397-08002B2CF9AE}" pid="7" name="_ReviewingToolsShownOnce">
    <vt:lpwstr/>
  </property>
</Properties>
</file>